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Septiembre/"/>
    </mc:Choice>
  </mc:AlternateContent>
  <xr:revisionPtr revIDLastSave="0" documentId="8_{611A25D6-5B0F-419E-9B70-AA5FB6A72E6B}" xr6:coauthVersionLast="47" xr6:coauthVersionMax="47" xr10:uidLastSave="{00000000-0000-0000-0000-000000000000}"/>
  <bookViews>
    <workbookView xWindow="-120" yWindow="-120" windowWidth="29040" windowHeight="15840" activeTab="1" xr2:uid="{9BDCE427-5E27-47C1-809C-2238A4A3A58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F59" i="2"/>
  <c r="G58" i="2"/>
  <c r="G57" i="2"/>
  <c r="G56" i="2"/>
  <c r="F56" i="2"/>
  <c r="G55" i="2"/>
  <c r="F55" i="2"/>
  <c r="G54" i="2"/>
  <c r="G53" i="2"/>
  <c r="G52" i="2"/>
  <c r="F52" i="2"/>
  <c r="G51" i="2"/>
  <c r="F50" i="2"/>
  <c r="G50" i="2" s="1"/>
  <c r="F49" i="2"/>
  <c r="G49" i="2" s="1"/>
  <c r="F48" i="2"/>
  <c r="G48" i="2" s="1"/>
  <c r="F47" i="2"/>
  <c r="G47" i="2" s="1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G40" i="2"/>
  <c r="G39" i="2"/>
  <c r="F39" i="2"/>
  <c r="G38" i="2"/>
  <c r="F38" i="2"/>
  <c r="G37" i="2"/>
  <c r="F37" i="2"/>
  <c r="G36" i="2"/>
  <c r="F35" i="2"/>
  <c r="G35" i="2" s="1"/>
  <c r="G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4" i="2"/>
  <c r="G24" i="2" s="1"/>
  <c r="F23" i="2"/>
  <c r="G23" i="2" s="1"/>
  <c r="G22" i="2"/>
  <c r="G21" i="2"/>
  <c r="F21" i="2"/>
  <c r="G20" i="2"/>
  <c r="F20" i="2"/>
  <c r="G19" i="2"/>
  <c r="G18" i="2"/>
  <c r="G17" i="2"/>
  <c r="F17" i="2"/>
  <c r="G16" i="2"/>
  <c r="F16" i="2"/>
  <c r="G15" i="2"/>
  <c r="F15" i="2"/>
  <c r="G14" i="2"/>
  <c r="F13" i="2"/>
  <c r="G13" i="2" s="1"/>
  <c r="G12" i="2"/>
  <c r="G11" i="2"/>
  <c r="F11" i="2"/>
  <c r="G10" i="2"/>
  <c r="F10" i="2"/>
  <c r="G9" i="2"/>
  <c r="F9" i="2"/>
  <c r="G113" i="1"/>
  <c r="G112" i="1"/>
  <c r="G111" i="1"/>
  <c r="F110" i="1"/>
  <c r="G110" i="1" s="1"/>
  <c r="G109" i="1"/>
  <c r="G108" i="1"/>
  <c r="E108" i="1"/>
  <c r="G107" i="1"/>
  <c r="G106" i="1"/>
  <c r="G105" i="1"/>
  <c r="F105" i="1"/>
  <c r="G104" i="1"/>
  <c r="F104" i="1"/>
  <c r="G103" i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G96" i="1"/>
  <c r="G95" i="1"/>
  <c r="F95" i="1"/>
  <c r="G94" i="1"/>
  <c r="F94" i="1"/>
  <c r="G93" i="1"/>
  <c r="F93" i="1"/>
  <c r="G92" i="1"/>
  <c r="F92" i="1"/>
  <c r="G91" i="1"/>
  <c r="F91" i="1"/>
  <c r="G90" i="1"/>
  <c r="G89" i="1"/>
  <c r="G88" i="1"/>
  <c r="G87" i="1"/>
  <c r="G86" i="1"/>
  <c r="F86" i="1"/>
  <c r="G85" i="1"/>
  <c r="F85" i="1"/>
  <c r="G84" i="1"/>
  <c r="F84" i="1"/>
  <c r="G83" i="1"/>
  <c r="F83" i="1"/>
  <c r="G82" i="1"/>
  <c r="G81" i="1"/>
  <c r="G80" i="1"/>
  <c r="F80" i="1"/>
  <c r="G79" i="1"/>
  <c r="F79" i="1"/>
  <c r="G78" i="1"/>
  <c r="F78" i="1"/>
  <c r="G77" i="1"/>
  <c r="F77" i="1"/>
  <c r="G76" i="1"/>
  <c r="G75" i="1"/>
  <c r="G74" i="1"/>
  <c r="G73" i="1"/>
  <c r="G72" i="1"/>
  <c r="G71" i="1"/>
  <c r="G70" i="1"/>
  <c r="F70" i="1"/>
  <c r="G69" i="1"/>
  <c r="F69" i="1"/>
  <c r="G68" i="1"/>
  <c r="F67" i="1"/>
  <c r="G67" i="1" s="1"/>
  <c r="F66" i="1"/>
  <c r="G66" i="1" s="1"/>
  <c r="F65" i="1"/>
  <c r="G65" i="1" s="1"/>
  <c r="G64" i="1"/>
  <c r="G63" i="1"/>
  <c r="F63" i="1"/>
  <c r="G62" i="1"/>
  <c r="F62" i="1"/>
  <c r="G61" i="1"/>
  <c r="F60" i="1"/>
  <c r="G60" i="1" s="1"/>
  <c r="F59" i="1"/>
  <c r="G59" i="1" s="1"/>
  <c r="G58" i="1"/>
  <c r="G57" i="1"/>
  <c r="F57" i="1"/>
  <c r="G56" i="1"/>
  <c r="F56" i="1"/>
  <c r="G55" i="1"/>
  <c r="F55" i="1"/>
  <c r="G54" i="1"/>
  <c r="F54" i="1"/>
  <c r="G53" i="1"/>
  <c r="F53" i="1"/>
  <c r="G52" i="1"/>
  <c r="F51" i="1"/>
  <c r="G51" i="1" s="1"/>
  <c r="F50" i="1"/>
  <c r="G50" i="1" s="1"/>
  <c r="F49" i="1"/>
  <c r="G49" i="1" s="1"/>
  <c r="F48" i="1"/>
  <c r="G48" i="1" s="1"/>
  <c r="G47" i="1"/>
  <c r="G46" i="1"/>
  <c r="G45" i="1"/>
  <c r="G44" i="1"/>
  <c r="F44" i="1"/>
  <c r="G43" i="1"/>
  <c r="F43" i="1"/>
  <c r="G42" i="1"/>
  <c r="F42" i="1"/>
  <c r="G41" i="1"/>
  <c r="G40" i="1"/>
  <c r="G39" i="1"/>
  <c r="F39" i="1"/>
  <c r="G38" i="1"/>
  <c r="F38" i="1"/>
  <c r="G37" i="1"/>
  <c r="F37" i="1"/>
  <c r="G36" i="1"/>
  <c r="F36" i="1"/>
  <c r="G35" i="1"/>
  <c r="F35" i="1"/>
  <c r="G34" i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G24" i="1"/>
  <c r="G23" i="1"/>
  <c r="F23" i="1"/>
  <c r="G22" i="1"/>
  <c r="F21" i="1"/>
  <c r="G21" i="1" s="1"/>
  <c r="G20" i="1"/>
  <c r="G19" i="1"/>
  <c r="G18" i="1"/>
  <c r="G17" i="1"/>
  <c r="F17" i="1"/>
  <c r="G16" i="1"/>
  <c r="F16" i="1"/>
  <c r="G15" i="1"/>
  <c r="F15" i="1"/>
  <c r="G14" i="1"/>
  <c r="F14" i="1"/>
  <c r="G13" i="1"/>
  <c r="F13" i="1"/>
  <c r="G12" i="1"/>
  <c r="F11" i="1"/>
  <c r="G11" i="1" s="1"/>
  <c r="F10" i="1"/>
  <c r="G10" i="1" s="1"/>
  <c r="F9" i="1"/>
  <c r="G9" i="1" s="1"/>
  <c r="G60" i="2" l="1"/>
  <c r="G114" i="1"/>
</calcChain>
</file>

<file path=xl/sharedStrings.xml><?xml version="1.0" encoding="utf-8"?>
<sst xmlns="http://schemas.openxmlformats.org/spreadsheetml/2006/main" count="176" uniqueCount="171">
  <si>
    <t>INVENTARIO TRIMESTRAL  DE PRODUCTOS DE OFICINA julio  septiembre 2021</t>
  </si>
  <si>
    <t>FECHA DE ADQUISIÓN</t>
  </si>
  <si>
    <t>FECHA DE REGISTRO</t>
  </si>
  <si>
    <t>DESCRIPCIÓN</t>
  </si>
  <si>
    <t>CÓDIGO DEL PRODUCTO</t>
  </si>
  <si>
    <t>COSTO CON IMPUESTO</t>
  </si>
  <si>
    <t>STOCK</t>
  </si>
  <si>
    <t>VALOR EXISTENCIAS</t>
  </si>
  <si>
    <t>Bandeja Plastica Vertical</t>
  </si>
  <si>
    <t>Carpeta Timbrada con Linea Grafica</t>
  </si>
  <si>
    <t>Carpetas p/Documentos 3 Argollas 1´´ UD</t>
  </si>
  <si>
    <t>CD</t>
  </si>
  <si>
    <t>Cinta adhesiva</t>
  </si>
  <si>
    <t>Clip 33mm CAJA/100</t>
  </si>
  <si>
    <t>Clip 50mm CAJA/100</t>
  </si>
  <si>
    <t>Corrector Liquido Blanco</t>
  </si>
  <si>
    <t>Dispensador de cinta pegante</t>
  </si>
  <si>
    <t>DVD</t>
  </si>
  <si>
    <t>Espirales Encuadernación 10mm</t>
  </si>
  <si>
    <t>Espirales Encuadernación 20mm</t>
  </si>
  <si>
    <t>Espirales Encuadernación 25mm</t>
  </si>
  <si>
    <t>Espirales Encuadernación 6mm</t>
  </si>
  <si>
    <t>Folders 8 1/2 x 11 CAJA 100/1</t>
  </si>
  <si>
    <t>Folders 8 1/2 x 14 UD CAJA 100/1</t>
  </si>
  <si>
    <t>Ganchos Billeteros 19 mm CAJA/12</t>
  </si>
  <si>
    <t>Ganchos Billeteros 25 mm CAJA/12</t>
  </si>
  <si>
    <t>Ganchos Billeteros 32 mm CAJA/12</t>
  </si>
  <si>
    <t>Ganchos Billeteros 41 mm CAJA/12</t>
  </si>
  <si>
    <t>Ganchos p/Folder caja/50</t>
  </si>
  <si>
    <t>Goma de Borrar</t>
  </si>
  <si>
    <t>Gomitas CAJA/100</t>
  </si>
  <si>
    <t>Grapadoras</t>
  </si>
  <si>
    <t>Grapas pequeñas CAJA</t>
  </si>
  <si>
    <t>Label para CD CAJA 50/1</t>
  </si>
  <si>
    <t>Lapiceros Azul CAJA 12/1</t>
  </si>
  <si>
    <t>Lapiceros Negro UD</t>
  </si>
  <si>
    <t>Lapiceros Rojo CAJA 12/1</t>
  </si>
  <si>
    <t>Lápiz Carbón UD</t>
  </si>
  <si>
    <t>Libretas Rayadas Gr. 8 1/2 x 11</t>
  </si>
  <si>
    <t>Libretas Rayadas Peq. 5 x 8</t>
  </si>
  <si>
    <t>Libro Blanco 4 columnas</t>
  </si>
  <si>
    <t>Libro Record 300 paginas</t>
  </si>
  <si>
    <t>Marcador Azul para Pizarra</t>
  </si>
  <si>
    <t>Marcador Negro para Pizarra</t>
  </si>
  <si>
    <t>Marcador Negro Permanente</t>
  </si>
  <si>
    <t>Marcador Rojo Permanente</t>
  </si>
  <si>
    <t>Marcador Verde para Pizarra</t>
  </si>
  <si>
    <t>Papel Bond 8 1/2 x 11</t>
  </si>
  <si>
    <t>Papel Bond 8 1/2 x 14</t>
  </si>
  <si>
    <t>Papel Sumadora</t>
  </si>
  <si>
    <t xml:space="preserve">Péndafles 8 1/2 x 11 </t>
  </si>
  <si>
    <t>Péndafles 8 1/2 x 14</t>
  </si>
  <si>
    <t>Perforadora de 3 hoyos</t>
  </si>
  <si>
    <t>Pergaminos encuadernación varios colores</t>
  </si>
  <si>
    <t>Porta Clips UD</t>
  </si>
  <si>
    <t>Porta Lápiz</t>
  </si>
  <si>
    <t>Post-It 3 x 3</t>
  </si>
  <si>
    <t>Protector de hojas plástica PAQ</t>
  </si>
  <si>
    <t>Regla Plástica 12´´</t>
  </si>
  <si>
    <t xml:space="preserve">Resaltadores Varios colores </t>
  </si>
  <si>
    <t xml:space="preserve"> Hoja Timbrada en papel Bond24</t>
  </si>
  <si>
    <t>Hoja Timbrada en papel de hilo</t>
  </si>
  <si>
    <t xml:space="preserve">Separador 3 hoyos </t>
  </si>
  <si>
    <t>Sobre 9x12 Blanco</t>
  </si>
  <si>
    <t>Sobre Timbrados 10x15</t>
  </si>
  <si>
    <t>Sobre Timbrados para Carta 9.5x4.5</t>
  </si>
  <si>
    <t>Tablilla de Madera 9x12</t>
  </si>
  <si>
    <t>Cinta Doble Cara</t>
  </si>
  <si>
    <t>Tijeras</t>
  </si>
  <si>
    <t>Tinta para Sello Azul</t>
  </si>
  <si>
    <t>Tinta para Sello Roja</t>
  </si>
  <si>
    <t>Tinta para Sello Verde</t>
  </si>
  <si>
    <t>Tintas para sumadoras eléctricas</t>
  </si>
  <si>
    <t>Tóner 304, Serial CC531A azul</t>
  </si>
  <si>
    <t>Tóner 304, Serial CC532A amarillo</t>
  </si>
  <si>
    <t>Tóner 304, Serial CC533A magenta</t>
  </si>
  <si>
    <t>Tóner 305, Serial CE410A negro</t>
  </si>
  <si>
    <t>Tóner 305, Serial CE411A azul</t>
  </si>
  <si>
    <t>Tóner 305, Serial CE412A amarillo</t>
  </si>
  <si>
    <t>Tóner 305, Serial CE413A magenta</t>
  </si>
  <si>
    <t>Tóner 49A, impresora HP 1320tn 059.49A NEGRO</t>
  </si>
  <si>
    <t>Toner HP 26A Negro CF226A</t>
  </si>
  <si>
    <t>Toner HP CF410 A Negro A</t>
  </si>
  <si>
    <t>Toner HP CF411 Azul A</t>
  </si>
  <si>
    <t>Toner HP CF412 Amarillo</t>
  </si>
  <si>
    <t>Toner HP CF413 Magenta</t>
  </si>
  <si>
    <t>Toner T-30FC-30VM magenta</t>
  </si>
  <si>
    <t>Toner T-FC-30V C azul</t>
  </si>
  <si>
    <t>Toner T-FC-30V K negro</t>
  </si>
  <si>
    <t>Toner T-FC-30VY amarillo</t>
  </si>
  <si>
    <t>UHU</t>
  </si>
  <si>
    <t>Bandeja Plastica Horizontal</t>
  </si>
  <si>
    <t>Carpeta p/Documentos 3 argollas 2 "</t>
  </si>
  <si>
    <t>Carpeta p/Documentos 3 argollas 3"</t>
  </si>
  <si>
    <t>Folder Partition 8 1/2 x 11</t>
  </si>
  <si>
    <t>Grapas Grandes caja</t>
  </si>
  <si>
    <t>Post-It 2 x 3</t>
  </si>
  <si>
    <t xml:space="preserve">Sacapuntas </t>
  </si>
  <si>
    <t xml:space="preserve">Toner HP CF414 Amarillo </t>
  </si>
  <si>
    <t xml:space="preserve">Toner HP CF414 Azul </t>
  </si>
  <si>
    <t xml:space="preserve">Toner HP CF414 Magenta </t>
  </si>
  <si>
    <t>Toner HP CF414 Negro (W2020A)</t>
  </si>
  <si>
    <t xml:space="preserve">Marcador azul permante </t>
  </si>
  <si>
    <t xml:space="preserve">Marcador Rojo Para Pizarra </t>
  </si>
  <si>
    <t xml:space="preserve">Felpa Punta Fina Azul </t>
  </si>
  <si>
    <t>PILAS AA UD</t>
  </si>
  <si>
    <t>067</t>
  </si>
  <si>
    <t xml:space="preserve">Borrador Para Pizarra </t>
  </si>
  <si>
    <t>TUBO LED 18 WATTS UD</t>
  </si>
  <si>
    <t>150</t>
  </si>
  <si>
    <t>Panel LED P/Plafon 2X2 6000K</t>
  </si>
  <si>
    <t>Panel LED P/Plafon 2X4 6500K</t>
  </si>
  <si>
    <t>Bombillo LED 1x4 MR-16110-220V</t>
  </si>
  <si>
    <t>PANEL LED Circular P/EMPOSTRAL 9W 6000K</t>
  </si>
  <si>
    <t>DISFUNSOR P/LAMPARA</t>
  </si>
  <si>
    <t>TOTAL GENERAL EXISTENCIAS</t>
  </si>
  <si>
    <t>INVENTARIO TRIMESTRAL  DE PRODUCTOS DE LIMPIEZA Y COCINA   julio     septiembre 2021</t>
  </si>
  <si>
    <t>FECHA DE ADQUISICIÓN</t>
  </si>
  <si>
    <t>COSTO UNITARIO</t>
  </si>
  <si>
    <t>DETERGENTE EN POLVO</t>
  </si>
  <si>
    <t>ALCOHOL DE MANO GL</t>
  </si>
  <si>
    <t>ATOMIZADOR 32 ONZ</t>
  </si>
  <si>
    <t>AZUCAR BLANCA (PAQ 5 LIB)</t>
  </si>
  <si>
    <t>AZUCAR CREMA (PAQ 5 LIB)</t>
  </si>
  <si>
    <t>AZUCAR DIETA CAJA/1000</t>
  </si>
  <si>
    <t>BRILLO VERDE</t>
  </si>
  <si>
    <t>CAFE PAQ. 1LB</t>
  </si>
  <si>
    <t>CREMORA 23 ONZ</t>
  </si>
  <si>
    <t>Desgrasante</t>
  </si>
  <si>
    <t>DISPENSADOR DE JABON</t>
  </si>
  <si>
    <t>ESCOBA</t>
  </si>
  <si>
    <t>ESPUMA LOCA</t>
  </si>
  <si>
    <t>FOSFORO</t>
  </si>
  <si>
    <t>FUNDA P/BASURA GRANDE PAQ/100</t>
  </si>
  <si>
    <t>FUNDA P/BASURA MEDIANO / PAQ 100</t>
  </si>
  <si>
    <t>FUNDAS NEGRAS PEQUEÑAS PAQ/100</t>
  </si>
  <si>
    <t>GALON CLORO</t>
  </si>
  <si>
    <t>GALON JABON DE FREGAR</t>
  </si>
  <si>
    <t>GALON JABON DE MANO</t>
  </si>
  <si>
    <t>DESINFECTANTE</t>
  </si>
  <si>
    <t>GEL ALCOHOLADO GL</t>
  </si>
  <si>
    <t>GUANTES DESECHABLES 100/1</t>
  </si>
  <si>
    <t>GUANTES DE LIMPIEZA S</t>
  </si>
  <si>
    <t>LANILLA MICROFIBRA</t>
  </si>
  <si>
    <t xml:space="preserve"> GALON LIMPIA CERAMICA</t>
  </si>
  <si>
    <t xml:space="preserve">LYSOL DESINFECTANTE </t>
  </si>
  <si>
    <t>MASCARILLA CAJA 50/1</t>
  </si>
  <si>
    <t>ROLLOS DE PAPEL DE BAÑO 12/1</t>
  </si>
  <si>
    <t>ROLLO PAPEL TOALLA COCINA 6/1</t>
  </si>
  <si>
    <t>PAPEL TOALLA BAÑO 6/1</t>
  </si>
  <si>
    <t>RECOGEDOR DE BASURA</t>
  </si>
  <si>
    <t>ALCOHOL PARA DISPENSADOR FUNDA 12/1</t>
  </si>
  <si>
    <t>SERVILLETAS PAQ. 500</t>
  </si>
  <si>
    <t>SUAPE</t>
  </si>
  <si>
    <t>TE FRIO 2.6 ONZ</t>
  </si>
  <si>
    <t>TE TWININGS CAJA DE 20/1</t>
  </si>
  <si>
    <t>VASO DE CARTON  8 ONZA 50/1</t>
  </si>
  <si>
    <t>VASO DE CARTON  4 ONZA 50/1</t>
  </si>
  <si>
    <t>ALCOHOL AL 70 % 16ONZ</t>
  </si>
  <si>
    <t xml:space="preserve">ZAFACONES </t>
  </si>
  <si>
    <t>PAPEL BAÑO ROLLO PEQ 24/1</t>
  </si>
  <si>
    <t>AMBIENTADOR URINAL</t>
  </si>
  <si>
    <t>VASO DE CARTON 7 ONZ 50/1</t>
  </si>
  <si>
    <t>LIMPIA CRISTALES C/GOMA</t>
  </si>
  <si>
    <t xml:space="preserve">GALON LIMPIA CRISTALES </t>
  </si>
  <si>
    <t>GUANTES DE LIMPIEZA L</t>
  </si>
  <si>
    <t>GUANTES DE LIMPIEZA M</t>
  </si>
  <si>
    <t>AMBIENTADOR 6.2 ONZ</t>
  </si>
  <si>
    <t>GUANTES DE TELA</t>
  </si>
  <si>
    <t>AMBIENTADOR 8ONZ</t>
  </si>
  <si>
    <t>TOTAL EXISTENCIAS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</si>
</sst>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EA9DB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43" fontId="0" fillId="0" borderId="1" xfId="1" applyFont="1" applyFill="1" applyBorder="1" applyAlignment="1"/>
    <xf numFmtId="0" fontId="6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center" wrapText="1"/>
    </xf>
    <xf numFmtId="49" fontId="7" fillId="4" borderId="3" xfId="2" applyNumberFormat="1" applyFont="1" applyFill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43" fontId="2" fillId="0" borderId="0" xfId="1" applyFont="1" applyFill="1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left"/>
    </xf>
    <xf numFmtId="4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justify" wrapText="1"/>
    </xf>
    <xf numFmtId="164" fontId="7" fillId="4" borderId="2" xfId="0" applyNumberFormat="1" applyFont="1" applyFill="1" applyBorder="1" applyAlignment="1">
      <alignment horizontal="left" wrapText="1"/>
    </xf>
    <xf numFmtId="4" fontId="0" fillId="0" borderId="4" xfId="0" applyNumberFormat="1" applyBorder="1"/>
    <xf numFmtId="0" fontId="1" fillId="5" borderId="0" xfId="0" applyFont="1" applyFill="1" applyAlignment="1">
      <alignment horizontal="left" vertical="top"/>
    </xf>
    <xf numFmtId="0" fontId="1" fillId="5" borderId="0" xfId="0" applyFont="1" applyFill="1" applyAlignment="1">
      <alignment horizontal="right"/>
    </xf>
    <xf numFmtId="43" fontId="1" fillId="5" borderId="0" xfId="1" applyFont="1" applyFill="1" applyAlignment="1">
      <alignment horizontal="right" vertical="center" indent="2"/>
    </xf>
    <xf numFmtId="0" fontId="2" fillId="0" borderId="5" xfId="0" applyFont="1" applyBorder="1"/>
    <xf numFmtId="0" fontId="1" fillId="0" borderId="6" xfId="0" applyFont="1" applyBorder="1"/>
    <xf numFmtId="43" fontId="2" fillId="0" borderId="7" xfId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1" fillId="0" borderId="1" xfId="1" applyFont="1" applyFill="1" applyBorder="1" applyAlignment="1"/>
    <xf numFmtId="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2" fillId="2" borderId="0" xfId="0" applyFont="1" applyFill="1" applyAlignment="1">
      <alignment horizontal="center" wrapText="1"/>
    </xf>
    <xf numFmtId="0" fontId="8" fillId="6" borderId="0" xfId="0" applyFont="1" applyFill="1" applyAlignment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5</xdr:col>
      <xdr:colOff>374651</xdr:colOff>
      <xdr:row>5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770E22-AB9C-46F7-8316-E8C0A99AE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0"/>
          <a:ext cx="4660901" cy="1133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0</xdr:rowOff>
    </xdr:from>
    <xdr:to>
      <xdr:col>5</xdr:col>
      <xdr:colOff>650876</xdr:colOff>
      <xdr:row>5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A2040E-32C2-41A3-B9C5-C7A6A5516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0"/>
          <a:ext cx="4660901" cy="113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13BAD-BE5D-4384-BEBA-9DC311B264D5}">
  <dimension ref="A7:G114"/>
  <sheetViews>
    <sheetView topLeftCell="A97" workbookViewId="0">
      <selection activeCell="J11" sqref="J11"/>
    </sheetView>
  </sheetViews>
  <sheetFormatPr baseColWidth="10" defaultRowHeight="15" x14ac:dyDescent="0.25"/>
  <cols>
    <col min="3" max="3" width="36.7109375" customWidth="1"/>
    <col min="7" max="7" width="13.140625" bestFit="1" customWidth="1"/>
  </cols>
  <sheetData>
    <row r="7" spans="1:7" x14ac:dyDescent="0.25">
      <c r="A7" s="40" t="s">
        <v>0</v>
      </c>
      <c r="B7" s="40"/>
      <c r="C7" s="40"/>
      <c r="D7" s="40"/>
      <c r="E7" s="40"/>
      <c r="F7" s="40"/>
      <c r="G7" s="40"/>
    </row>
    <row r="8" spans="1:7" ht="45" x14ac:dyDescent="0.2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2" t="s">
        <v>7</v>
      </c>
    </row>
    <row r="9" spans="1:7" x14ac:dyDescent="0.25">
      <c r="A9" s="15">
        <v>44505</v>
      </c>
      <c r="B9" s="15">
        <v>44505</v>
      </c>
      <c r="C9" s="18" t="s">
        <v>8</v>
      </c>
      <c r="D9" s="3">
        <v>46</v>
      </c>
      <c r="E9" s="4">
        <v>155</v>
      </c>
      <c r="F9" s="5">
        <f>11-11</f>
        <v>0</v>
      </c>
      <c r="G9" s="6">
        <f>E9*F9</f>
        <v>0</v>
      </c>
    </row>
    <row r="10" spans="1:7" x14ac:dyDescent="0.25">
      <c r="A10" s="8">
        <v>44095</v>
      </c>
      <c r="B10" s="8">
        <v>44095</v>
      </c>
      <c r="C10" s="19" t="s">
        <v>9</v>
      </c>
      <c r="D10" s="7">
        <v>78</v>
      </c>
      <c r="E10" s="4">
        <v>27.77</v>
      </c>
      <c r="F10" s="5">
        <f>661-52</f>
        <v>609</v>
      </c>
      <c r="G10" s="6">
        <f t="shared" ref="G10:G73" si="0">E10*F10</f>
        <v>16911.93</v>
      </c>
    </row>
    <row r="11" spans="1:7" ht="29.25" x14ac:dyDescent="0.25">
      <c r="A11" s="8">
        <v>44505</v>
      </c>
      <c r="B11" s="8">
        <v>44505</v>
      </c>
      <c r="C11" s="18" t="s">
        <v>10</v>
      </c>
      <c r="D11" s="3">
        <v>96</v>
      </c>
      <c r="E11" s="4">
        <v>89.99</v>
      </c>
      <c r="F11" s="5">
        <f>12-2</f>
        <v>10</v>
      </c>
      <c r="G11" s="6">
        <f t="shared" si="0"/>
        <v>899.9</v>
      </c>
    </row>
    <row r="12" spans="1:7" x14ac:dyDescent="0.25">
      <c r="A12" s="8">
        <v>42860</v>
      </c>
      <c r="B12" s="8">
        <v>42860</v>
      </c>
      <c r="C12" s="19" t="s">
        <v>11</v>
      </c>
      <c r="D12" s="7">
        <v>70</v>
      </c>
      <c r="E12" s="4">
        <v>3.54</v>
      </c>
      <c r="F12" s="5">
        <v>100</v>
      </c>
      <c r="G12" s="6">
        <f t="shared" si="0"/>
        <v>354</v>
      </c>
    </row>
    <row r="13" spans="1:7" x14ac:dyDescent="0.25">
      <c r="A13" s="8">
        <v>43654</v>
      </c>
      <c r="B13" s="8">
        <v>43654</v>
      </c>
      <c r="C13" s="18" t="s">
        <v>12</v>
      </c>
      <c r="D13" s="3">
        <v>66</v>
      </c>
      <c r="E13" s="4">
        <v>29.5</v>
      </c>
      <c r="F13" s="5">
        <f>71-13-9</f>
        <v>49</v>
      </c>
      <c r="G13" s="6">
        <f t="shared" si="0"/>
        <v>1445.5</v>
      </c>
    </row>
    <row r="14" spans="1:7" x14ac:dyDescent="0.25">
      <c r="A14" s="8">
        <v>44158</v>
      </c>
      <c r="B14" s="8">
        <v>44158</v>
      </c>
      <c r="C14" s="18" t="s">
        <v>13</v>
      </c>
      <c r="D14" s="7">
        <v>49</v>
      </c>
      <c r="E14" s="4">
        <v>94.8</v>
      </c>
      <c r="F14" s="5">
        <f>97-4-2</f>
        <v>91</v>
      </c>
      <c r="G14" s="6">
        <f t="shared" si="0"/>
        <v>8626.7999999999993</v>
      </c>
    </row>
    <row r="15" spans="1:7" x14ac:dyDescent="0.25">
      <c r="A15" s="8">
        <v>44158</v>
      </c>
      <c r="B15" s="8">
        <v>44158</v>
      </c>
      <c r="C15" s="18" t="s">
        <v>14</v>
      </c>
      <c r="D15" s="3">
        <v>50</v>
      </c>
      <c r="E15" s="4">
        <v>300</v>
      </c>
      <c r="F15" s="5">
        <f>93-12-5</f>
        <v>76</v>
      </c>
      <c r="G15" s="6">
        <f t="shared" si="0"/>
        <v>22800</v>
      </c>
    </row>
    <row r="16" spans="1:7" x14ac:dyDescent="0.25">
      <c r="A16" s="8">
        <v>44159</v>
      </c>
      <c r="B16" s="8">
        <v>44159</v>
      </c>
      <c r="C16" s="19" t="s">
        <v>15</v>
      </c>
      <c r="D16" s="7">
        <v>57</v>
      </c>
      <c r="E16" s="4">
        <v>28.2</v>
      </c>
      <c r="F16" s="5">
        <f>20-8</f>
        <v>12</v>
      </c>
      <c r="G16" s="6">
        <f t="shared" si="0"/>
        <v>338.4</v>
      </c>
    </row>
    <row r="17" spans="1:7" x14ac:dyDescent="0.25">
      <c r="A17" s="8">
        <v>44329</v>
      </c>
      <c r="B17" s="8">
        <v>44329</v>
      </c>
      <c r="C17" s="20" t="s">
        <v>16</v>
      </c>
      <c r="D17" s="3">
        <v>72</v>
      </c>
      <c r="E17" s="4">
        <v>83.92</v>
      </c>
      <c r="F17" s="5">
        <f>10-5-5</f>
        <v>0</v>
      </c>
      <c r="G17" s="6">
        <f t="shared" si="0"/>
        <v>0</v>
      </c>
    </row>
    <row r="18" spans="1:7" x14ac:dyDescent="0.25">
      <c r="A18" s="8">
        <v>42677</v>
      </c>
      <c r="B18" s="8">
        <v>42677</v>
      </c>
      <c r="C18" s="19" t="s">
        <v>17</v>
      </c>
      <c r="D18" s="7">
        <v>70</v>
      </c>
      <c r="E18" s="4">
        <v>19.82</v>
      </c>
      <c r="F18" s="5">
        <v>133</v>
      </c>
      <c r="G18" s="6">
        <f t="shared" si="0"/>
        <v>2636.06</v>
      </c>
    </row>
    <row r="19" spans="1:7" x14ac:dyDescent="0.25">
      <c r="A19" s="8">
        <v>43881</v>
      </c>
      <c r="B19" s="8">
        <v>43881</v>
      </c>
      <c r="C19" s="21" t="s">
        <v>18</v>
      </c>
      <c r="D19" s="3">
        <v>112</v>
      </c>
      <c r="E19" s="4">
        <v>4.5</v>
      </c>
      <c r="F19" s="5">
        <v>47</v>
      </c>
      <c r="G19" s="6">
        <f t="shared" si="0"/>
        <v>211.5</v>
      </c>
    </row>
    <row r="20" spans="1:7" x14ac:dyDescent="0.25">
      <c r="A20" s="8">
        <v>43881</v>
      </c>
      <c r="B20" s="8">
        <v>43881</v>
      </c>
      <c r="C20" s="19" t="s">
        <v>19</v>
      </c>
      <c r="D20" s="7">
        <v>112</v>
      </c>
      <c r="E20" s="4">
        <v>5.5</v>
      </c>
      <c r="F20" s="5">
        <v>75</v>
      </c>
      <c r="G20" s="6">
        <f t="shared" si="0"/>
        <v>412.5</v>
      </c>
    </row>
    <row r="21" spans="1:7" x14ac:dyDescent="0.25">
      <c r="A21" s="8">
        <v>43881</v>
      </c>
      <c r="B21" s="8">
        <v>43881</v>
      </c>
      <c r="C21" s="18" t="s">
        <v>20</v>
      </c>
      <c r="D21" s="3">
        <v>112</v>
      </c>
      <c r="E21" s="4">
        <v>6.5</v>
      </c>
      <c r="F21" s="5">
        <f>10-6</f>
        <v>4</v>
      </c>
      <c r="G21" s="6">
        <f t="shared" si="0"/>
        <v>26</v>
      </c>
    </row>
    <row r="22" spans="1:7" x14ac:dyDescent="0.25">
      <c r="A22" s="8">
        <v>43881</v>
      </c>
      <c r="B22" s="8">
        <v>43881</v>
      </c>
      <c r="C22" s="19" t="s">
        <v>21</v>
      </c>
      <c r="D22" s="7">
        <v>112</v>
      </c>
      <c r="E22" s="4">
        <v>3.5</v>
      </c>
      <c r="F22" s="5">
        <v>93</v>
      </c>
      <c r="G22" s="6">
        <f t="shared" si="0"/>
        <v>325.5</v>
      </c>
    </row>
    <row r="23" spans="1:7" x14ac:dyDescent="0.25">
      <c r="A23" s="8">
        <v>44329</v>
      </c>
      <c r="B23" s="8">
        <v>44329</v>
      </c>
      <c r="C23" s="18" t="s">
        <v>22</v>
      </c>
      <c r="D23" s="3">
        <v>113</v>
      </c>
      <c r="E23" s="4">
        <v>214.76</v>
      </c>
      <c r="F23" s="5">
        <f>8.47-0.8</f>
        <v>7.6700000000000008</v>
      </c>
      <c r="G23" s="6">
        <f t="shared" si="0"/>
        <v>1647.2092</v>
      </c>
    </row>
    <row r="24" spans="1:7" x14ac:dyDescent="0.25">
      <c r="A24" s="8">
        <v>44106</v>
      </c>
      <c r="B24" s="8">
        <v>44106</v>
      </c>
      <c r="C24" s="22" t="s">
        <v>23</v>
      </c>
      <c r="D24" s="7">
        <v>91</v>
      </c>
      <c r="E24" s="4">
        <v>180.5</v>
      </c>
      <c r="F24" s="5">
        <v>10.36</v>
      </c>
      <c r="G24" s="6">
        <f t="shared" si="0"/>
        <v>1869.9799999999998</v>
      </c>
    </row>
    <row r="25" spans="1:7" x14ac:dyDescent="0.25">
      <c r="A25" s="8">
        <v>44106</v>
      </c>
      <c r="B25" s="8">
        <v>44106</v>
      </c>
      <c r="C25" s="18" t="s">
        <v>24</v>
      </c>
      <c r="D25" s="3">
        <v>48</v>
      </c>
      <c r="E25" s="4">
        <v>146.13</v>
      </c>
      <c r="F25" s="5">
        <f>28-3-10</f>
        <v>15</v>
      </c>
      <c r="G25" s="6">
        <f t="shared" si="0"/>
        <v>2191.9499999999998</v>
      </c>
    </row>
    <row r="26" spans="1:7" x14ac:dyDescent="0.25">
      <c r="A26" s="8">
        <v>44106</v>
      </c>
      <c r="B26" s="8">
        <v>44106</v>
      </c>
      <c r="C26" s="19" t="s">
        <v>25</v>
      </c>
      <c r="D26" s="7">
        <v>47</v>
      </c>
      <c r="E26" s="4">
        <v>297.86</v>
      </c>
      <c r="F26" s="5">
        <f>18-3</f>
        <v>15</v>
      </c>
      <c r="G26" s="6">
        <f t="shared" si="0"/>
        <v>4467.9000000000005</v>
      </c>
    </row>
    <row r="27" spans="1:7" x14ac:dyDescent="0.25">
      <c r="A27" s="8">
        <v>44505</v>
      </c>
      <c r="B27" s="8">
        <v>44505</v>
      </c>
      <c r="C27" s="18" t="s">
        <v>26</v>
      </c>
      <c r="D27" s="3">
        <v>55</v>
      </c>
      <c r="E27" s="4">
        <v>443.99</v>
      </c>
      <c r="F27" s="5">
        <f>10-7</f>
        <v>3</v>
      </c>
      <c r="G27" s="6">
        <f t="shared" si="0"/>
        <v>1331.97</v>
      </c>
    </row>
    <row r="28" spans="1:7" x14ac:dyDescent="0.25">
      <c r="A28" s="8">
        <v>44505</v>
      </c>
      <c r="B28" s="8">
        <v>44505</v>
      </c>
      <c r="C28" s="19" t="s">
        <v>27</v>
      </c>
      <c r="D28" s="7">
        <v>54</v>
      </c>
      <c r="E28" s="4">
        <v>756</v>
      </c>
      <c r="F28" s="5">
        <f>10-1-4</f>
        <v>5</v>
      </c>
      <c r="G28" s="6">
        <f t="shared" si="0"/>
        <v>3780</v>
      </c>
    </row>
    <row r="29" spans="1:7" x14ac:dyDescent="0.25">
      <c r="A29" s="8">
        <v>44179</v>
      </c>
      <c r="B29" s="8">
        <v>44179</v>
      </c>
      <c r="C29" s="18" t="s">
        <v>28</v>
      </c>
      <c r="D29" s="3">
        <v>87</v>
      </c>
      <c r="E29" s="4">
        <v>44.4</v>
      </c>
      <c r="F29" s="5">
        <f>16-2-4</f>
        <v>10</v>
      </c>
      <c r="G29" s="6">
        <f t="shared" si="0"/>
        <v>444</v>
      </c>
    </row>
    <row r="30" spans="1:7" x14ac:dyDescent="0.25">
      <c r="A30" s="8">
        <v>43469</v>
      </c>
      <c r="B30" s="8">
        <v>43469</v>
      </c>
      <c r="C30" s="19" t="s">
        <v>29</v>
      </c>
      <c r="D30" s="7">
        <v>56</v>
      </c>
      <c r="E30" s="4">
        <v>12</v>
      </c>
      <c r="F30" s="5">
        <f>27-1</f>
        <v>26</v>
      </c>
      <c r="G30" s="6">
        <f t="shared" si="0"/>
        <v>312</v>
      </c>
    </row>
    <row r="31" spans="1:7" x14ac:dyDescent="0.25">
      <c r="A31" s="8">
        <v>44158</v>
      </c>
      <c r="B31" s="8">
        <v>44158</v>
      </c>
      <c r="C31" s="18" t="s">
        <v>30</v>
      </c>
      <c r="D31" s="3">
        <v>53</v>
      </c>
      <c r="E31" s="4">
        <v>17.489999999999998</v>
      </c>
      <c r="F31" s="5">
        <f>4-1-3</f>
        <v>0</v>
      </c>
      <c r="G31" s="6">
        <f t="shared" si="0"/>
        <v>0</v>
      </c>
    </row>
    <row r="32" spans="1:7" x14ac:dyDescent="0.25">
      <c r="A32" s="8">
        <v>44505</v>
      </c>
      <c r="B32" s="8">
        <v>44505</v>
      </c>
      <c r="C32" s="19" t="s">
        <v>31</v>
      </c>
      <c r="D32" s="7">
        <v>71</v>
      </c>
      <c r="E32" s="4">
        <v>151.99</v>
      </c>
      <c r="F32" s="5">
        <f>7-6-1</f>
        <v>0</v>
      </c>
      <c r="G32" s="6">
        <f t="shared" si="0"/>
        <v>0</v>
      </c>
    </row>
    <row r="33" spans="1:7" x14ac:dyDescent="0.25">
      <c r="A33" s="8">
        <v>44158</v>
      </c>
      <c r="B33" s="8">
        <v>44158</v>
      </c>
      <c r="C33" s="18" t="s">
        <v>32</v>
      </c>
      <c r="D33" s="3">
        <v>69</v>
      </c>
      <c r="E33" s="4">
        <v>26.99</v>
      </c>
      <c r="F33" s="14">
        <f>1-1</f>
        <v>0</v>
      </c>
      <c r="G33" s="6">
        <f t="shared" si="0"/>
        <v>0</v>
      </c>
    </row>
    <row r="34" spans="1:7" x14ac:dyDescent="0.25">
      <c r="A34" s="8">
        <v>42933</v>
      </c>
      <c r="B34" s="8">
        <v>42933</v>
      </c>
      <c r="C34" s="19" t="s">
        <v>33</v>
      </c>
      <c r="D34" s="7">
        <v>114</v>
      </c>
      <c r="E34" s="4">
        <v>305</v>
      </c>
      <c r="F34" s="5">
        <v>3.44</v>
      </c>
      <c r="G34" s="6">
        <f t="shared" si="0"/>
        <v>1049.2</v>
      </c>
    </row>
    <row r="35" spans="1:7" x14ac:dyDescent="0.25">
      <c r="A35" s="8">
        <v>43591</v>
      </c>
      <c r="B35" s="8">
        <v>43591</v>
      </c>
      <c r="C35" s="18" t="s">
        <v>34</v>
      </c>
      <c r="D35" s="3">
        <v>83</v>
      </c>
      <c r="E35" s="4">
        <v>110.6</v>
      </c>
      <c r="F35" s="5">
        <f>3.58-2.92-0.58</f>
        <v>8.0000000000000182E-2</v>
      </c>
      <c r="G35" s="6">
        <f t="shared" si="0"/>
        <v>8.8480000000000203</v>
      </c>
    </row>
    <row r="36" spans="1:7" x14ac:dyDescent="0.25">
      <c r="A36" s="8">
        <v>43469</v>
      </c>
      <c r="B36" s="8">
        <v>43469</v>
      </c>
      <c r="C36" s="19" t="s">
        <v>35</v>
      </c>
      <c r="D36" s="7">
        <v>84</v>
      </c>
      <c r="E36" s="4">
        <v>9.2100000000000009</v>
      </c>
      <c r="F36" s="5">
        <f>9-9</f>
        <v>0</v>
      </c>
      <c r="G36" s="6">
        <f t="shared" si="0"/>
        <v>0</v>
      </c>
    </row>
    <row r="37" spans="1:7" x14ac:dyDescent="0.25">
      <c r="A37" s="8">
        <v>43469</v>
      </c>
      <c r="B37" s="8">
        <v>43469</v>
      </c>
      <c r="C37" s="18" t="s">
        <v>36</v>
      </c>
      <c r="D37" s="3">
        <v>86</v>
      </c>
      <c r="E37" s="4">
        <v>110.6</v>
      </c>
      <c r="F37" s="5">
        <f>13.08-0.25-0.58</f>
        <v>12.25</v>
      </c>
      <c r="G37" s="6">
        <f t="shared" si="0"/>
        <v>1354.85</v>
      </c>
    </row>
    <row r="38" spans="1:7" x14ac:dyDescent="0.25">
      <c r="A38" s="8">
        <v>43881</v>
      </c>
      <c r="B38" s="8">
        <v>43881</v>
      </c>
      <c r="C38" s="19" t="s">
        <v>37</v>
      </c>
      <c r="D38" s="7">
        <v>82</v>
      </c>
      <c r="E38" s="4">
        <v>9.5299999999999994</v>
      </c>
      <c r="F38" s="5">
        <f>24-14-10</f>
        <v>0</v>
      </c>
      <c r="G38" s="6">
        <f t="shared" si="0"/>
        <v>0</v>
      </c>
    </row>
    <row r="39" spans="1:7" x14ac:dyDescent="0.25">
      <c r="A39" s="8">
        <v>44329</v>
      </c>
      <c r="B39" s="8">
        <v>44329</v>
      </c>
      <c r="C39" s="18" t="s">
        <v>38</v>
      </c>
      <c r="D39" s="3">
        <v>99</v>
      </c>
      <c r="E39" s="4">
        <v>365.21</v>
      </c>
      <c r="F39" s="5">
        <f>24-10-8</f>
        <v>6</v>
      </c>
      <c r="G39" s="6">
        <f t="shared" si="0"/>
        <v>2191.2599999999998</v>
      </c>
    </row>
    <row r="40" spans="1:7" x14ac:dyDescent="0.25">
      <c r="A40" s="8">
        <v>44329</v>
      </c>
      <c r="B40" s="8">
        <v>44329</v>
      </c>
      <c r="C40" s="19" t="s">
        <v>39</v>
      </c>
      <c r="D40" s="7">
        <v>100</v>
      </c>
      <c r="E40" s="4">
        <v>198.24</v>
      </c>
      <c r="F40" s="5">
        <v>64</v>
      </c>
      <c r="G40" s="6">
        <f t="shared" si="0"/>
        <v>12687.36</v>
      </c>
    </row>
    <row r="41" spans="1:7" x14ac:dyDescent="0.25">
      <c r="A41" s="8">
        <v>42691</v>
      </c>
      <c r="B41" s="8">
        <v>42691</v>
      </c>
      <c r="C41" s="18" t="s">
        <v>40</v>
      </c>
      <c r="D41" s="3">
        <v>80</v>
      </c>
      <c r="E41" s="4">
        <v>145</v>
      </c>
      <c r="F41" s="5">
        <v>2</v>
      </c>
      <c r="G41" s="6">
        <f t="shared" si="0"/>
        <v>290</v>
      </c>
    </row>
    <row r="42" spans="1:7" x14ac:dyDescent="0.25">
      <c r="A42" s="8">
        <v>44158</v>
      </c>
      <c r="B42" s="8">
        <v>44158</v>
      </c>
      <c r="C42" s="20" t="s">
        <v>41</v>
      </c>
      <c r="D42" s="7">
        <v>79</v>
      </c>
      <c r="E42" s="4">
        <v>164.99</v>
      </c>
      <c r="F42" s="5">
        <f>25-3-1</f>
        <v>21</v>
      </c>
      <c r="G42" s="6">
        <f t="shared" si="0"/>
        <v>3464.79</v>
      </c>
    </row>
    <row r="43" spans="1:7" x14ac:dyDescent="0.25">
      <c r="A43" s="8">
        <v>44106</v>
      </c>
      <c r="B43" s="8">
        <v>44106</v>
      </c>
      <c r="C43" s="18" t="s">
        <v>42</v>
      </c>
      <c r="D43" s="3">
        <v>62</v>
      </c>
      <c r="E43" s="4">
        <v>159.97</v>
      </c>
      <c r="F43" s="5">
        <f>12-1-3</f>
        <v>8</v>
      </c>
      <c r="G43" s="6">
        <f t="shared" si="0"/>
        <v>1279.76</v>
      </c>
    </row>
    <row r="44" spans="1:7" x14ac:dyDescent="0.25">
      <c r="A44" s="8">
        <v>44505</v>
      </c>
      <c r="B44" s="8">
        <v>44505</v>
      </c>
      <c r="C44" s="19" t="s">
        <v>43</v>
      </c>
      <c r="D44" s="7">
        <v>62</v>
      </c>
      <c r="E44" s="4">
        <v>159.97</v>
      </c>
      <c r="F44" s="5">
        <f>70-1-2</f>
        <v>67</v>
      </c>
      <c r="G44" s="6">
        <f t="shared" si="0"/>
        <v>10717.99</v>
      </c>
    </row>
    <row r="45" spans="1:7" x14ac:dyDescent="0.25">
      <c r="A45" s="8">
        <v>44505</v>
      </c>
      <c r="B45" s="8">
        <v>44505</v>
      </c>
      <c r="C45" s="18" t="s">
        <v>44</v>
      </c>
      <c r="D45" s="3">
        <v>63</v>
      </c>
      <c r="E45" s="4">
        <v>108</v>
      </c>
      <c r="F45" s="5">
        <v>55</v>
      </c>
      <c r="G45" s="6">
        <f t="shared" si="0"/>
        <v>5940</v>
      </c>
    </row>
    <row r="46" spans="1:7" x14ac:dyDescent="0.25">
      <c r="A46" s="8">
        <v>44505</v>
      </c>
      <c r="B46" s="8">
        <v>44505</v>
      </c>
      <c r="C46" s="19" t="s">
        <v>45</v>
      </c>
      <c r="D46" s="7">
        <v>63</v>
      </c>
      <c r="E46" s="4">
        <v>108</v>
      </c>
      <c r="F46" s="5">
        <v>60</v>
      </c>
      <c r="G46" s="6">
        <f t="shared" si="0"/>
        <v>6480</v>
      </c>
    </row>
    <row r="47" spans="1:7" x14ac:dyDescent="0.25">
      <c r="A47" s="8">
        <v>44505</v>
      </c>
      <c r="B47" s="8">
        <v>44505</v>
      </c>
      <c r="C47" s="18" t="s">
        <v>46</v>
      </c>
      <c r="D47" s="3">
        <v>62</v>
      </c>
      <c r="E47" s="4">
        <v>159.97</v>
      </c>
      <c r="F47" s="5">
        <v>0</v>
      </c>
      <c r="G47" s="6">
        <f t="shared" si="0"/>
        <v>0</v>
      </c>
    </row>
    <row r="48" spans="1:7" x14ac:dyDescent="0.25">
      <c r="A48" s="8">
        <v>44334</v>
      </c>
      <c r="B48" s="8">
        <v>44334</v>
      </c>
      <c r="C48" s="19" t="s">
        <v>47</v>
      </c>
      <c r="D48" s="7">
        <v>76</v>
      </c>
      <c r="E48" s="4">
        <v>199.9</v>
      </c>
      <c r="F48" s="5">
        <f>205-42-32</f>
        <v>131</v>
      </c>
      <c r="G48" s="6">
        <f t="shared" si="0"/>
        <v>26186.9</v>
      </c>
    </row>
    <row r="49" spans="1:7" x14ac:dyDescent="0.25">
      <c r="A49" s="8">
        <v>44106</v>
      </c>
      <c r="B49" s="8">
        <v>44106</v>
      </c>
      <c r="C49" s="18" t="s">
        <v>48</v>
      </c>
      <c r="D49" s="3">
        <v>76</v>
      </c>
      <c r="E49" s="4">
        <v>247.8</v>
      </c>
      <c r="F49" s="5">
        <f>7-2</f>
        <v>5</v>
      </c>
      <c r="G49" s="6">
        <f t="shared" si="0"/>
        <v>1239</v>
      </c>
    </row>
    <row r="50" spans="1:7" x14ac:dyDescent="0.25">
      <c r="A50" s="8">
        <v>44106</v>
      </c>
      <c r="B50" s="8">
        <v>44106</v>
      </c>
      <c r="C50" s="19" t="s">
        <v>49</v>
      </c>
      <c r="D50" s="7">
        <v>51</v>
      </c>
      <c r="E50" s="4">
        <v>18.11</v>
      </c>
      <c r="F50" s="5">
        <f>16-1-5</f>
        <v>10</v>
      </c>
      <c r="G50" s="6">
        <f t="shared" si="0"/>
        <v>181.1</v>
      </c>
    </row>
    <row r="51" spans="1:7" x14ac:dyDescent="0.25">
      <c r="A51" s="8">
        <v>44329</v>
      </c>
      <c r="B51" s="8">
        <v>44329</v>
      </c>
      <c r="C51" s="18" t="s">
        <v>50</v>
      </c>
      <c r="D51" s="3">
        <v>104</v>
      </c>
      <c r="E51" s="4">
        <v>396.48</v>
      </c>
      <c r="F51" s="5">
        <f>66-50</f>
        <v>16</v>
      </c>
      <c r="G51" s="6">
        <f t="shared" si="0"/>
        <v>6343.68</v>
      </c>
    </row>
    <row r="52" spans="1:7" x14ac:dyDescent="0.25">
      <c r="A52" s="8">
        <v>44329</v>
      </c>
      <c r="B52" s="8">
        <v>44329</v>
      </c>
      <c r="C52" s="19" t="s">
        <v>51</v>
      </c>
      <c r="D52" s="7">
        <v>105</v>
      </c>
      <c r="E52" s="4">
        <v>561.67999999999995</v>
      </c>
      <c r="F52" s="5">
        <v>83</v>
      </c>
      <c r="G52" s="6">
        <f t="shared" si="0"/>
        <v>46619.439999999995</v>
      </c>
    </row>
    <row r="53" spans="1:7" x14ac:dyDescent="0.25">
      <c r="A53" s="8">
        <v>43469</v>
      </c>
      <c r="B53" s="8">
        <v>43469</v>
      </c>
      <c r="C53" s="18" t="s">
        <v>52</v>
      </c>
      <c r="D53" s="3">
        <v>59</v>
      </c>
      <c r="E53" s="4">
        <v>171.1</v>
      </c>
      <c r="F53" s="5">
        <f>2-1</f>
        <v>1</v>
      </c>
      <c r="G53" s="6">
        <f t="shared" si="0"/>
        <v>171.1</v>
      </c>
    </row>
    <row r="54" spans="1:7" ht="29.25" x14ac:dyDescent="0.25">
      <c r="A54" s="8">
        <v>43881</v>
      </c>
      <c r="B54" s="8">
        <v>43881</v>
      </c>
      <c r="C54" s="19" t="s">
        <v>53</v>
      </c>
      <c r="D54" s="7">
        <v>111</v>
      </c>
      <c r="E54" s="4">
        <v>1.03</v>
      </c>
      <c r="F54" s="5">
        <f>251-50-46</f>
        <v>155</v>
      </c>
      <c r="G54" s="6">
        <f t="shared" si="0"/>
        <v>159.65</v>
      </c>
    </row>
    <row r="55" spans="1:7" x14ac:dyDescent="0.25">
      <c r="A55" s="8">
        <v>44179</v>
      </c>
      <c r="B55" s="8">
        <v>44179</v>
      </c>
      <c r="C55" s="19" t="s">
        <v>54</v>
      </c>
      <c r="D55" s="7">
        <v>97</v>
      </c>
      <c r="E55" s="4">
        <v>20.059999999999999</v>
      </c>
      <c r="F55" s="5">
        <f>22-1-5</f>
        <v>16</v>
      </c>
      <c r="G55" s="6">
        <f t="shared" si="0"/>
        <v>320.95999999999998</v>
      </c>
    </row>
    <row r="56" spans="1:7" x14ac:dyDescent="0.25">
      <c r="A56" s="8">
        <v>44179</v>
      </c>
      <c r="B56" s="8">
        <v>44179</v>
      </c>
      <c r="C56" s="18" t="s">
        <v>55</v>
      </c>
      <c r="D56" s="3">
        <v>52</v>
      </c>
      <c r="E56" s="4">
        <v>41.3</v>
      </c>
      <c r="F56" s="5">
        <f>10-5-5</f>
        <v>0</v>
      </c>
      <c r="G56" s="6">
        <f t="shared" si="0"/>
        <v>0</v>
      </c>
    </row>
    <row r="57" spans="1:7" x14ac:dyDescent="0.25">
      <c r="A57" s="8">
        <v>44505</v>
      </c>
      <c r="B57" s="8">
        <v>44505</v>
      </c>
      <c r="C57" s="19" t="s">
        <v>56</v>
      </c>
      <c r="D57" s="7">
        <v>64</v>
      </c>
      <c r="E57" s="4">
        <v>158.59</v>
      </c>
      <c r="F57" s="5">
        <f>150-17-36</f>
        <v>97</v>
      </c>
      <c r="G57" s="6">
        <f t="shared" si="0"/>
        <v>15383.23</v>
      </c>
    </row>
    <row r="58" spans="1:7" x14ac:dyDescent="0.25">
      <c r="A58" s="8">
        <v>44505</v>
      </c>
      <c r="B58" s="8">
        <v>44505</v>
      </c>
      <c r="C58" s="18" t="s">
        <v>57</v>
      </c>
      <c r="D58" s="3">
        <v>116</v>
      </c>
      <c r="E58" s="4">
        <v>142.68</v>
      </c>
      <c r="F58" s="5">
        <v>0</v>
      </c>
      <c r="G58" s="6">
        <f t="shared" si="0"/>
        <v>0</v>
      </c>
    </row>
    <row r="59" spans="1:7" x14ac:dyDescent="0.25">
      <c r="A59" s="8">
        <v>44505</v>
      </c>
      <c r="B59" s="8">
        <v>44505</v>
      </c>
      <c r="C59" s="19" t="s">
        <v>58</v>
      </c>
      <c r="D59" s="7">
        <v>89</v>
      </c>
      <c r="E59" s="4">
        <v>5.49</v>
      </c>
      <c r="F59" s="5">
        <f>6-4-2</f>
        <v>0</v>
      </c>
      <c r="G59" s="6">
        <f t="shared" si="0"/>
        <v>0</v>
      </c>
    </row>
    <row r="60" spans="1:7" x14ac:dyDescent="0.25">
      <c r="A60" s="8">
        <v>44505</v>
      </c>
      <c r="B60" s="8">
        <v>44505</v>
      </c>
      <c r="C60" s="18" t="s">
        <v>59</v>
      </c>
      <c r="D60" s="3">
        <v>61</v>
      </c>
      <c r="E60" s="4">
        <v>131.99</v>
      </c>
      <c r="F60" s="5">
        <f>147-19-26</f>
        <v>102</v>
      </c>
      <c r="G60" s="6">
        <f t="shared" si="0"/>
        <v>13462.980000000001</v>
      </c>
    </row>
    <row r="61" spans="1:7" x14ac:dyDescent="0.25">
      <c r="A61" s="8">
        <v>42933</v>
      </c>
      <c r="B61" s="8">
        <v>42933</v>
      </c>
      <c r="C61" s="19" t="s">
        <v>60</v>
      </c>
      <c r="D61" s="7">
        <v>118</v>
      </c>
      <c r="E61" s="4">
        <v>3.54</v>
      </c>
      <c r="F61" s="5">
        <v>1725</v>
      </c>
      <c r="G61" s="6">
        <f t="shared" si="0"/>
        <v>6106.5</v>
      </c>
    </row>
    <row r="62" spans="1:7" x14ac:dyDescent="0.25">
      <c r="A62" s="8">
        <v>44458</v>
      </c>
      <c r="B62" s="8">
        <v>44458</v>
      </c>
      <c r="C62" s="18" t="s">
        <v>61</v>
      </c>
      <c r="D62" s="3">
        <v>119</v>
      </c>
      <c r="E62" s="4">
        <v>6.6</v>
      </c>
      <c r="F62" s="5">
        <f>2750-100</f>
        <v>2650</v>
      </c>
      <c r="G62" s="6">
        <f t="shared" si="0"/>
        <v>17490</v>
      </c>
    </row>
    <row r="63" spans="1:7" x14ac:dyDescent="0.25">
      <c r="A63" s="8">
        <v>44385</v>
      </c>
      <c r="B63" s="8">
        <v>44385</v>
      </c>
      <c r="C63" s="22" t="s">
        <v>62</v>
      </c>
      <c r="D63" s="7">
        <v>121</v>
      </c>
      <c r="E63" s="4">
        <v>241.9</v>
      </c>
      <c r="F63" s="5">
        <f>252-15</f>
        <v>237</v>
      </c>
      <c r="G63" s="6">
        <f t="shared" si="0"/>
        <v>57330.3</v>
      </c>
    </row>
    <row r="64" spans="1:7" x14ac:dyDescent="0.25">
      <c r="A64" s="8">
        <v>44020</v>
      </c>
      <c r="B64" s="8">
        <v>44020</v>
      </c>
      <c r="C64" s="21" t="s">
        <v>63</v>
      </c>
      <c r="D64" s="3">
        <v>90</v>
      </c>
      <c r="E64" s="4">
        <v>18.100000000000001</v>
      </c>
      <c r="F64" s="5">
        <v>419</v>
      </c>
      <c r="G64" s="6">
        <f t="shared" si="0"/>
        <v>7583.9000000000005</v>
      </c>
    </row>
    <row r="65" spans="1:7" x14ac:dyDescent="0.25">
      <c r="A65" s="8">
        <v>44092</v>
      </c>
      <c r="B65" s="8">
        <v>44092</v>
      </c>
      <c r="C65" s="19" t="s">
        <v>64</v>
      </c>
      <c r="D65" s="7">
        <v>75</v>
      </c>
      <c r="E65" s="4">
        <v>9.44</v>
      </c>
      <c r="F65" s="5">
        <f>840-100-40</f>
        <v>700</v>
      </c>
      <c r="G65" s="6">
        <f t="shared" si="0"/>
        <v>6608</v>
      </c>
    </row>
    <row r="66" spans="1:7" x14ac:dyDescent="0.25">
      <c r="A66" s="8">
        <v>44460</v>
      </c>
      <c r="B66" s="8">
        <v>44460</v>
      </c>
      <c r="C66" s="18" t="s">
        <v>65</v>
      </c>
      <c r="D66" s="3">
        <v>74</v>
      </c>
      <c r="E66" s="4">
        <v>5.19</v>
      </c>
      <c r="F66" s="5">
        <f>248-248</f>
        <v>0</v>
      </c>
      <c r="G66" s="6">
        <f t="shared" si="0"/>
        <v>0</v>
      </c>
    </row>
    <row r="67" spans="1:7" x14ac:dyDescent="0.25">
      <c r="A67" s="8">
        <v>44327</v>
      </c>
      <c r="B67" s="8">
        <v>44327</v>
      </c>
      <c r="C67" s="19" t="s">
        <v>66</v>
      </c>
      <c r="D67" s="7">
        <v>90</v>
      </c>
      <c r="E67" s="4">
        <v>59</v>
      </c>
      <c r="F67" s="5">
        <f>5-2-1</f>
        <v>2</v>
      </c>
      <c r="G67" s="6">
        <f t="shared" si="0"/>
        <v>118</v>
      </c>
    </row>
    <row r="68" spans="1:7" x14ac:dyDescent="0.25">
      <c r="A68" s="8">
        <v>44471</v>
      </c>
      <c r="B68" s="8">
        <v>44471</v>
      </c>
      <c r="C68" s="18" t="s">
        <v>67</v>
      </c>
      <c r="D68" s="3">
        <v>60</v>
      </c>
      <c r="E68" s="4">
        <v>141.6</v>
      </c>
      <c r="F68" s="5">
        <v>12</v>
      </c>
      <c r="G68" s="6">
        <f t="shared" si="0"/>
        <v>1699.1999999999998</v>
      </c>
    </row>
    <row r="69" spans="1:7" x14ac:dyDescent="0.25">
      <c r="A69" s="8">
        <v>44327</v>
      </c>
      <c r="B69" s="8">
        <v>44327</v>
      </c>
      <c r="C69" s="22" t="s">
        <v>68</v>
      </c>
      <c r="D69" s="7">
        <v>103</v>
      </c>
      <c r="E69" s="4">
        <v>27.14</v>
      </c>
      <c r="F69" s="5">
        <f>6-6</f>
        <v>0</v>
      </c>
      <c r="G69" s="6">
        <f t="shared" si="0"/>
        <v>0</v>
      </c>
    </row>
    <row r="70" spans="1:7" x14ac:dyDescent="0.25">
      <c r="A70" s="8">
        <v>44158</v>
      </c>
      <c r="B70" s="8">
        <v>44158</v>
      </c>
      <c r="C70" s="18" t="s">
        <v>69</v>
      </c>
      <c r="D70" s="3">
        <v>122</v>
      </c>
      <c r="E70" s="4">
        <v>19</v>
      </c>
      <c r="F70" s="5">
        <f>13-2</f>
        <v>11</v>
      </c>
      <c r="G70" s="6">
        <f t="shared" si="0"/>
        <v>209</v>
      </c>
    </row>
    <row r="71" spans="1:7" x14ac:dyDescent="0.25">
      <c r="A71" s="8">
        <v>42568</v>
      </c>
      <c r="B71" s="8">
        <v>42568</v>
      </c>
      <c r="C71" s="19" t="s">
        <v>70</v>
      </c>
      <c r="D71" s="7">
        <v>122</v>
      </c>
      <c r="E71" s="4">
        <v>19</v>
      </c>
      <c r="F71" s="5">
        <v>4</v>
      </c>
      <c r="G71" s="6">
        <f t="shared" si="0"/>
        <v>76</v>
      </c>
    </row>
    <row r="72" spans="1:7" x14ac:dyDescent="0.25">
      <c r="A72" s="8">
        <v>42933</v>
      </c>
      <c r="B72" s="8">
        <v>42933</v>
      </c>
      <c r="C72" s="18" t="s">
        <v>71</v>
      </c>
      <c r="D72" s="3">
        <v>122</v>
      </c>
      <c r="E72" s="4">
        <v>19</v>
      </c>
      <c r="F72" s="5">
        <v>4</v>
      </c>
      <c r="G72" s="6">
        <f t="shared" si="0"/>
        <v>76</v>
      </c>
    </row>
    <row r="73" spans="1:7" x14ac:dyDescent="0.25">
      <c r="A73" s="8">
        <v>43654</v>
      </c>
      <c r="B73" s="8">
        <v>43654</v>
      </c>
      <c r="C73" s="19" t="s">
        <v>72</v>
      </c>
      <c r="D73" s="7">
        <v>68</v>
      </c>
      <c r="E73" s="4">
        <v>100.3</v>
      </c>
      <c r="F73" s="5">
        <v>4</v>
      </c>
      <c r="G73" s="6">
        <f t="shared" si="0"/>
        <v>401.2</v>
      </c>
    </row>
    <row r="74" spans="1:7" x14ac:dyDescent="0.25">
      <c r="A74" s="8">
        <v>43186</v>
      </c>
      <c r="B74" s="8">
        <v>43186</v>
      </c>
      <c r="C74" s="18" t="s">
        <v>73</v>
      </c>
      <c r="D74" s="3">
        <v>27</v>
      </c>
      <c r="E74" s="9">
        <v>8567.98</v>
      </c>
      <c r="F74" s="5">
        <v>4</v>
      </c>
      <c r="G74" s="6">
        <f t="shared" ref="G74:G113" si="1">E74*F74</f>
        <v>34271.919999999998</v>
      </c>
    </row>
    <row r="75" spans="1:7" x14ac:dyDescent="0.25">
      <c r="A75" s="8">
        <v>43186</v>
      </c>
      <c r="B75" s="8">
        <v>43186</v>
      </c>
      <c r="C75" s="19" t="s">
        <v>74</v>
      </c>
      <c r="D75" s="7">
        <v>26</v>
      </c>
      <c r="E75" s="9">
        <v>8567.98</v>
      </c>
      <c r="F75" s="5">
        <v>2</v>
      </c>
      <c r="G75" s="6">
        <f t="shared" si="1"/>
        <v>17135.96</v>
      </c>
    </row>
    <row r="76" spans="1:7" x14ac:dyDescent="0.25">
      <c r="A76" s="8">
        <v>43186</v>
      </c>
      <c r="B76" s="8">
        <v>43186</v>
      </c>
      <c r="C76" s="18" t="s">
        <v>75</v>
      </c>
      <c r="D76" s="3">
        <v>28</v>
      </c>
      <c r="E76" s="9">
        <v>8567.98</v>
      </c>
      <c r="F76" s="5">
        <v>3</v>
      </c>
      <c r="G76" s="6">
        <f t="shared" si="1"/>
        <v>25703.94</v>
      </c>
    </row>
    <row r="77" spans="1:7" x14ac:dyDescent="0.25">
      <c r="A77" s="8">
        <v>42914</v>
      </c>
      <c r="B77" s="8">
        <v>42914</v>
      </c>
      <c r="C77" s="19" t="s">
        <v>76</v>
      </c>
      <c r="D77" s="7">
        <v>29</v>
      </c>
      <c r="E77" s="9">
        <v>5616.8</v>
      </c>
      <c r="F77" s="5">
        <f>3-1-1</f>
        <v>1</v>
      </c>
      <c r="G77" s="6">
        <f t="shared" si="1"/>
        <v>5616.8</v>
      </c>
    </row>
    <row r="78" spans="1:7" x14ac:dyDescent="0.25">
      <c r="A78" s="8">
        <v>42914</v>
      </c>
      <c r="B78" s="8">
        <v>42914</v>
      </c>
      <c r="C78" s="18" t="s">
        <v>77</v>
      </c>
      <c r="D78" s="3">
        <v>30</v>
      </c>
      <c r="E78" s="9">
        <v>6265.8</v>
      </c>
      <c r="F78" s="5">
        <f>2-1</f>
        <v>1</v>
      </c>
      <c r="G78" s="6">
        <f t="shared" si="1"/>
        <v>6265.8</v>
      </c>
    </row>
    <row r="79" spans="1:7" x14ac:dyDescent="0.25">
      <c r="A79" s="8">
        <v>42914</v>
      </c>
      <c r="B79" s="8">
        <v>42914</v>
      </c>
      <c r="C79" s="19" t="s">
        <v>78</v>
      </c>
      <c r="D79" s="7">
        <v>32</v>
      </c>
      <c r="E79" s="9">
        <v>6265.8</v>
      </c>
      <c r="F79" s="5">
        <f>1-1</f>
        <v>0</v>
      </c>
      <c r="G79" s="6">
        <f t="shared" si="1"/>
        <v>0</v>
      </c>
    </row>
    <row r="80" spans="1:7" x14ac:dyDescent="0.25">
      <c r="A80" s="8">
        <v>42914</v>
      </c>
      <c r="B80" s="8">
        <v>42914</v>
      </c>
      <c r="C80" s="18" t="s">
        <v>79</v>
      </c>
      <c r="D80" s="3">
        <v>31</v>
      </c>
      <c r="E80" s="9">
        <v>6265.8</v>
      </c>
      <c r="F80" s="5">
        <f>1-1</f>
        <v>0</v>
      </c>
      <c r="G80" s="6">
        <f t="shared" si="1"/>
        <v>0</v>
      </c>
    </row>
    <row r="81" spans="1:7" ht="29.25" x14ac:dyDescent="0.25">
      <c r="A81" s="8">
        <v>44014</v>
      </c>
      <c r="B81" s="8">
        <v>44014</v>
      </c>
      <c r="C81" s="19" t="s">
        <v>80</v>
      </c>
      <c r="D81" s="7">
        <v>25</v>
      </c>
      <c r="E81" s="9">
        <v>7530.76</v>
      </c>
      <c r="F81" s="5">
        <v>2</v>
      </c>
      <c r="G81" s="6">
        <f t="shared" si="1"/>
        <v>15061.52</v>
      </c>
    </row>
    <row r="82" spans="1:7" x14ac:dyDescent="0.25">
      <c r="A82" s="8">
        <v>44328</v>
      </c>
      <c r="B82" s="8">
        <v>44328</v>
      </c>
      <c r="C82" s="23" t="s">
        <v>81</v>
      </c>
      <c r="D82" s="3">
        <v>20</v>
      </c>
      <c r="E82" s="9">
        <v>7223.71</v>
      </c>
      <c r="F82" s="5">
        <v>4</v>
      </c>
      <c r="G82" s="6">
        <f t="shared" si="1"/>
        <v>28894.84</v>
      </c>
    </row>
    <row r="83" spans="1:7" x14ac:dyDescent="0.25">
      <c r="A83" s="8">
        <v>44328</v>
      </c>
      <c r="B83" s="8">
        <v>44328</v>
      </c>
      <c r="C83" s="24" t="s">
        <v>82</v>
      </c>
      <c r="D83" s="7">
        <v>17</v>
      </c>
      <c r="E83" s="9">
        <v>5369.39</v>
      </c>
      <c r="F83" s="5">
        <f>42-8-8</f>
        <v>26</v>
      </c>
      <c r="G83" s="6">
        <f t="shared" si="1"/>
        <v>139604.14000000001</v>
      </c>
    </row>
    <row r="84" spans="1:7" x14ac:dyDescent="0.25">
      <c r="A84" s="8">
        <v>44194</v>
      </c>
      <c r="B84" s="8">
        <v>44194</v>
      </c>
      <c r="C84" s="23" t="s">
        <v>83</v>
      </c>
      <c r="D84" s="3">
        <v>123</v>
      </c>
      <c r="E84" s="9">
        <v>6935.07</v>
      </c>
      <c r="F84" s="5">
        <f>10-5-2</f>
        <v>3</v>
      </c>
      <c r="G84" s="6">
        <f t="shared" si="1"/>
        <v>20805.21</v>
      </c>
    </row>
    <row r="85" spans="1:7" x14ac:dyDescent="0.25">
      <c r="A85" s="8">
        <v>44194</v>
      </c>
      <c r="B85" s="8">
        <v>44194</v>
      </c>
      <c r="C85" s="24" t="s">
        <v>84</v>
      </c>
      <c r="D85" s="7">
        <v>19</v>
      </c>
      <c r="E85" s="9">
        <v>6935.07</v>
      </c>
      <c r="F85" s="5">
        <f>17-8</f>
        <v>9</v>
      </c>
      <c r="G85" s="6">
        <f t="shared" si="1"/>
        <v>62415.63</v>
      </c>
    </row>
    <row r="86" spans="1:7" x14ac:dyDescent="0.25">
      <c r="A86" s="8">
        <v>44328</v>
      </c>
      <c r="B86" s="8">
        <v>44328</v>
      </c>
      <c r="C86" s="23" t="s">
        <v>85</v>
      </c>
      <c r="D86" s="3">
        <v>18</v>
      </c>
      <c r="E86" s="9">
        <v>6935.07</v>
      </c>
      <c r="F86" s="5">
        <f>22-4-1</f>
        <v>17</v>
      </c>
      <c r="G86" s="6">
        <f t="shared" si="1"/>
        <v>117896.19</v>
      </c>
    </row>
    <row r="87" spans="1:7" x14ac:dyDescent="0.25">
      <c r="A87" s="8">
        <v>44014</v>
      </c>
      <c r="B87" s="8">
        <v>44014</v>
      </c>
      <c r="C87" s="24" t="s">
        <v>86</v>
      </c>
      <c r="D87" s="7">
        <v>35</v>
      </c>
      <c r="E87" s="9">
        <v>13385.14</v>
      </c>
      <c r="F87" s="5">
        <v>4</v>
      </c>
      <c r="G87" s="6">
        <f t="shared" si="1"/>
        <v>53540.56</v>
      </c>
    </row>
    <row r="88" spans="1:7" x14ac:dyDescent="0.25">
      <c r="A88" s="8">
        <v>44014</v>
      </c>
      <c r="B88" s="8">
        <v>44014</v>
      </c>
      <c r="C88" s="23" t="s">
        <v>87</v>
      </c>
      <c r="D88" s="3">
        <v>34</v>
      </c>
      <c r="E88" s="9">
        <v>13385.14</v>
      </c>
      <c r="F88" s="5">
        <v>3</v>
      </c>
      <c r="G88" s="6">
        <f t="shared" si="1"/>
        <v>40155.42</v>
      </c>
    </row>
    <row r="89" spans="1:7" x14ac:dyDescent="0.25">
      <c r="A89" s="8">
        <v>44014</v>
      </c>
      <c r="B89" s="8">
        <v>44014</v>
      </c>
      <c r="C89" s="24" t="s">
        <v>88</v>
      </c>
      <c r="D89" s="7">
        <v>36</v>
      </c>
      <c r="E89" s="9">
        <v>7131.32</v>
      </c>
      <c r="F89" s="5">
        <v>3</v>
      </c>
      <c r="G89" s="6">
        <f t="shared" si="1"/>
        <v>21393.96</v>
      </c>
    </row>
    <row r="90" spans="1:7" x14ac:dyDescent="0.25">
      <c r="A90" s="8">
        <v>44014</v>
      </c>
      <c r="B90" s="8">
        <v>44014</v>
      </c>
      <c r="C90" s="23" t="s">
        <v>89</v>
      </c>
      <c r="D90" s="3">
        <v>37</v>
      </c>
      <c r="E90" s="9">
        <v>13385.14</v>
      </c>
      <c r="F90" s="5">
        <v>4</v>
      </c>
      <c r="G90" s="6">
        <f t="shared" si="1"/>
        <v>53540.56</v>
      </c>
    </row>
    <row r="91" spans="1:7" x14ac:dyDescent="0.25">
      <c r="A91" s="8">
        <v>44158</v>
      </c>
      <c r="B91" s="8">
        <v>44158</v>
      </c>
      <c r="C91" s="19" t="s">
        <v>90</v>
      </c>
      <c r="D91" s="7">
        <v>73</v>
      </c>
      <c r="E91" s="4">
        <v>84</v>
      </c>
      <c r="F91" s="5">
        <f>22-6</f>
        <v>16</v>
      </c>
      <c r="G91" s="6">
        <f t="shared" si="1"/>
        <v>1344</v>
      </c>
    </row>
    <row r="92" spans="1:7" x14ac:dyDescent="0.25">
      <c r="A92" s="8">
        <v>44179</v>
      </c>
      <c r="B92" s="8">
        <v>44179</v>
      </c>
      <c r="C92" s="18" t="s">
        <v>91</v>
      </c>
      <c r="D92" s="3">
        <v>38</v>
      </c>
      <c r="E92" s="4">
        <v>116.82</v>
      </c>
      <c r="F92" s="5">
        <f>49-4-11</f>
        <v>34</v>
      </c>
      <c r="G92" s="6">
        <f t="shared" si="1"/>
        <v>3971.8799999999997</v>
      </c>
    </row>
    <row r="93" spans="1:7" x14ac:dyDescent="0.25">
      <c r="A93" s="8">
        <v>44327</v>
      </c>
      <c r="B93" s="8">
        <v>44327</v>
      </c>
      <c r="C93" s="19" t="s">
        <v>92</v>
      </c>
      <c r="D93" s="7">
        <v>94</v>
      </c>
      <c r="E93" s="4">
        <v>107</v>
      </c>
      <c r="F93" s="5">
        <f>22-2-6</f>
        <v>14</v>
      </c>
      <c r="G93" s="6">
        <f t="shared" si="1"/>
        <v>1498</v>
      </c>
    </row>
    <row r="94" spans="1:7" x14ac:dyDescent="0.25">
      <c r="A94" s="8">
        <v>44327</v>
      </c>
      <c r="B94" s="8">
        <v>44327</v>
      </c>
      <c r="C94" s="18" t="s">
        <v>93</v>
      </c>
      <c r="D94" s="3">
        <v>95</v>
      </c>
      <c r="E94" s="4">
        <v>137.63999999999999</v>
      </c>
      <c r="F94" s="5">
        <f>14-14</f>
        <v>0</v>
      </c>
      <c r="G94" s="6">
        <f t="shared" si="1"/>
        <v>0</v>
      </c>
    </row>
    <row r="95" spans="1:7" x14ac:dyDescent="0.25">
      <c r="A95" s="8">
        <v>44327</v>
      </c>
      <c r="B95" s="8">
        <v>44327</v>
      </c>
      <c r="C95" s="19" t="s">
        <v>94</v>
      </c>
      <c r="D95" s="7">
        <v>93</v>
      </c>
      <c r="E95" s="4">
        <v>102</v>
      </c>
      <c r="F95" s="5">
        <f>186-15-40</f>
        <v>131</v>
      </c>
      <c r="G95" s="6">
        <f t="shared" si="1"/>
        <v>13362</v>
      </c>
    </row>
    <row r="96" spans="1:7" x14ac:dyDescent="0.25">
      <c r="A96" s="8">
        <v>44158</v>
      </c>
      <c r="B96" s="8">
        <v>44158</v>
      </c>
      <c r="C96" s="18" t="s">
        <v>95</v>
      </c>
      <c r="D96" s="3">
        <v>92</v>
      </c>
      <c r="E96" s="4">
        <v>40</v>
      </c>
      <c r="F96" s="5">
        <v>10</v>
      </c>
      <c r="G96" s="6">
        <f t="shared" si="1"/>
        <v>400</v>
      </c>
    </row>
    <row r="97" spans="1:7" x14ac:dyDescent="0.25">
      <c r="A97" s="8">
        <v>44327</v>
      </c>
      <c r="B97" s="8">
        <v>44327</v>
      </c>
      <c r="C97" s="19" t="s">
        <v>96</v>
      </c>
      <c r="D97" s="7">
        <v>77</v>
      </c>
      <c r="E97" s="4">
        <v>159.24</v>
      </c>
      <c r="F97" s="5">
        <f>271-12-16</f>
        <v>243</v>
      </c>
      <c r="G97" s="6">
        <f t="shared" si="1"/>
        <v>38695.32</v>
      </c>
    </row>
    <row r="98" spans="1:7" x14ac:dyDescent="0.25">
      <c r="A98" s="8">
        <v>44327</v>
      </c>
      <c r="B98" s="8">
        <v>44327</v>
      </c>
      <c r="C98" s="18" t="s">
        <v>97</v>
      </c>
      <c r="D98" s="3">
        <v>88</v>
      </c>
      <c r="E98" s="4">
        <v>5.2</v>
      </c>
      <c r="F98" s="5">
        <f>32-2</f>
        <v>30</v>
      </c>
      <c r="G98" s="6">
        <f t="shared" si="1"/>
        <v>156</v>
      </c>
    </row>
    <row r="99" spans="1:7" x14ac:dyDescent="0.25">
      <c r="A99" s="8">
        <v>44327</v>
      </c>
      <c r="B99" s="8">
        <v>44327</v>
      </c>
      <c r="C99" s="19" t="s">
        <v>98</v>
      </c>
      <c r="D99" s="7">
        <v>22</v>
      </c>
      <c r="E99" s="9">
        <v>6310.68</v>
      </c>
      <c r="F99" s="5">
        <f>8-1</f>
        <v>7</v>
      </c>
      <c r="G99" s="6">
        <f t="shared" si="1"/>
        <v>44174.76</v>
      </c>
    </row>
    <row r="100" spans="1:7" x14ac:dyDescent="0.25">
      <c r="A100" s="8">
        <v>44328</v>
      </c>
      <c r="B100" s="8">
        <v>44328</v>
      </c>
      <c r="C100" s="18" t="s">
        <v>99</v>
      </c>
      <c r="D100" s="3">
        <v>21</v>
      </c>
      <c r="E100" s="9">
        <v>6310.64</v>
      </c>
      <c r="F100" s="5">
        <f>9-1-1</f>
        <v>7</v>
      </c>
      <c r="G100" s="6">
        <f t="shared" si="1"/>
        <v>44174.48</v>
      </c>
    </row>
    <row r="101" spans="1:7" x14ac:dyDescent="0.25">
      <c r="A101" s="8">
        <v>44328</v>
      </c>
      <c r="B101" s="8">
        <v>44328</v>
      </c>
      <c r="C101" s="19" t="s">
        <v>100</v>
      </c>
      <c r="D101" s="7">
        <v>23</v>
      </c>
      <c r="E101" s="9">
        <v>6310.64</v>
      </c>
      <c r="F101" s="5">
        <f>10-2-2</f>
        <v>6</v>
      </c>
      <c r="G101" s="6">
        <f>E101*F101</f>
        <v>37863.840000000004</v>
      </c>
    </row>
    <row r="102" spans="1:7" x14ac:dyDescent="0.25">
      <c r="A102" s="8">
        <v>44328</v>
      </c>
      <c r="B102" s="8">
        <v>44328</v>
      </c>
      <c r="C102" s="18" t="s">
        <v>101</v>
      </c>
      <c r="D102" s="3">
        <v>24</v>
      </c>
      <c r="E102" s="9">
        <v>4876.8999999999996</v>
      </c>
      <c r="F102" s="5">
        <f>23-2</f>
        <v>21</v>
      </c>
      <c r="G102" s="6">
        <f t="shared" si="1"/>
        <v>102414.9</v>
      </c>
    </row>
    <row r="103" spans="1:7" x14ac:dyDescent="0.25">
      <c r="A103" s="8">
        <v>44329</v>
      </c>
      <c r="B103" s="8">
        <v>44329</v>
      </c>
      <c r="C103" s="19" t="s">
        <v>102</v>
      </c>
      <c r="D103" s="7">
        <v>63</v>
      </c>
      <c r="E103" s="4">
        <v>108.01</v>
      </c>
      <c r="F103" s="5">
        <v>2</v>
      </c>
      <c r="G103" s="6">
        <f t="shared" si="1"/>
        <v>216.02</v>
      </c>
    </row>
    <row r="104" spans="1:7" x14ac:dyDescent="0.25">
      <c r="A104" s="8">
        <v>44327</v>
      </c>
      <c r="B104" s="8">
        <v>44327</v>
      </c>
      <c r="C104" s="18" t="s">
        <v>103</v>
      </c>
      <c r="D104" s="3">
        <v>62</v>
      </c>
      <c r="E104" s="4">
        <v>160.08000000000001</v>
      </c>
      <c r="F104" s="5">
        <f>9-3-3</f>
        <v>3</v>
      </c>
      <c r="G104" s="6">
        <f t="shared" si="1"/>
        <v>480.24</v>
      </c>
    </row>
    <row r="105" spans="1:7" x14ac:dyDescent="0.25">
      <c r="A105" s="8">
        <v>44327</v>
      </c>
      <c r="B105" s="8">
        <v>44327</v>
      </c>
      <c r="C105" s="19" t="s">
        <v>104</v>
      </c>
      <c r="D105" s="7">
        <v>62</v>
      </c>
      <c r="E105" s="4">
        <v>247.8</v>
      </c>
      <c r="F105" s="5">
        <f>57-6</f>
        <v>51</v>
      </c>
      <c r="G105" s="6">
        <f t="shared" si="1"/>
        <v>12637.800000000001</v>
      </c>
    </row>
    <row r="106" spans="1:7" x14ac:dyDescent="0.25">
      <c r="A106" s="8">
        <v>44386</v>
      </c>
      <c r="B106" s="8">
        <v>44386</v>
      </c>
      <c r="C106" s="19" t="s">
        <v>105</v>
      </c>
      <c r="D106" s="7" t="s">
        <v>106</v>
      </c>
      <c r="E106" s="4">
        <v>53.099999999999994</v>
      </c>
      <c r="F106" s="5">
        <v>150</v>
      </c>
      <c r="G106" s="6">
        <f t="shared" si="1"/>
        <v>7964.9999999999991</v>
      </c>
    </row>
    <row r="107" spans="1:7" x14ac:dyDescent="0.25">
      <c r="A107" s="8">
        <v>44329</v>
      </c>
      <c r="B107" s="8">
        <v>44329</v>
      </c>
      <c r="C107" s="19" t="s">
        <v>107</v>
      </c>
      <c r="D107" s="7">
        <v>81</v>
      </c>
      <c r="E107" s="4">
        <v>29.5</v>
      </c>
      <c r="F107" s="5">
        <v>1</v>
      </c>
      <c r="G107" s="6">
        <f t="shared" si="1"/>
        <v>29.5</v>
      </c>
    </row>
    <row r="108" spans="1:7" x14ac:dyDescent="0.25">
      <c r="A108" s="15">
        <v>44417</v>
      </c>
      <c r="B108" s="15">
        <v>44417</v>
      </c>
      <c r="C108" s="25" t="s">
        <v>108</v>
      </c>
      <c r="D108" s="10" t="s">
        <v>109</v>
      </c>
      <c r="E108" s="16">
        <f>1.18*210</f>
        <v>247.79999999999998</v>
      </c>
      <c r="F108" s="17">
        <v>40</v>
      </c>
      <c r="G108" s="26">
        <f>247.8*40</f>
        <v>9912</v>
      </c>
    </row>
    <row r="109" spans="1:7" x14ac:dyDescent="0.25">
      <c r="A109" s="8">
        <v>44386</v>
      </c>
      <c r="B109" s="8">
        <v>44386</v>
      </c>
      <c r="C109" s="19" t="s">
        <v>110</v>
      </c>
      <c r="D109" s="7">
        <v>148</v>
      </c>
      <c r="E109" s="9">
        <v>1693.3</v>
      </c>
      <c r="F109" s="5">
        <v>12</v>
      </c>
      <c r="G109" s="6">
        <f>E109*F109</f>
        <v>20319.599999999999</v>
      </c>
    </row>
    <row r="110" spans="1:7" x14ac:dyDescent="0.25">
      <c r="A110" s="8">
        <v>44386</v>
      </c>
      <c r="B110" s="8">
        <v>44386</v>
      </c>
      <c r="C110" s="19" t="s">
        <v>111</v>
      </c>
      <c r="D110" s="7">
        <v>147</v>
      </c>
      <c r="E110" s="9">
        <v>4779</v>
      </c>
      <c r="F110" s="5">
        <f>5-1</f>
        <v>4</v>
      </c>
      <c r="G110" s="6">
        <f t="shared" si="1"/>
        <v>19116</v>
      </c>
    </row>
    <row r="111" spans="1:7" x14ac:dyDescent="0.25">
      <c r="A111" s="8">
        <v>44386</v>
      </c>
      <c r="B111" s="8">
        <v>44386</v>
      </c>
      <c r="C111" s="19" t="s">
        <v>112</v>
      </c>
      <c r="D111" s="7">
        <v>152</v>
      </c>
      <c r="E111" s="4">
        <v>118</v>
      </c>
      <c r="F111" s="5">
        <v>9</v>
      </c>
      <c r="G111" s="6">
        <f t="shared" si="1"/>
        <v>1062</v>
      </c>
    </row>
    <row r="112" spans="1:7" ht="29.25" x14ac:dyDescent="0.25">
      <c r="A112" s="8">
        <v>44386</v>
      </c>
      <c r="B112" s="8">
        <v>44386</v>
      </c>
      <c r="C112" s="19" t="s">
        <v>113</v>
      </c>
      <c r="D112" s="7">
        <v>151</v>
      </c>
      <c r="E112" s="4">
        <v>531</v>
      </c>
      <c r="F112" s="5">
        <v>3</v>
      </c>
      <c r="G112" s="6">
        <f t="shared" si="1"/>
        <v>1593</v>
      </c>
    </row>
    <row r="113" spans="1:7" x14ac:dyDescent="0.25">
      <c r="A113" s="8">
        <v>44386</v>
      </c>
      <c r="B113" s="8">
        <v>44386</v>
      </c>
      <c r="C113" s="19" t="s">
        <v>114</v>
      </c>
      <c r="D113" s="7">
        <v>149</v>
      </c>
      <c r="E113" s="4">
        <v>53.1</v>
      </c>
      <c r="F113" s="5">
        <v>12</v>
      </c>
      <c r="G113" s="6">
        <f t="shared" si="1"/>
        <v>637.20000000000005</v>
      </c>
    </row>
    <row r="114" spans="1:7" x14ac:dyDescent="0.25">
      <c r="A114" s="11"/>
      <c r="B114" s="11"/>
      <c r="C114" s="11"/>
      <c r="D114" s="12" t="s">
        <v>115</v>
      </c>
      <c r="E114" s="12"/>
      <c r="F114" s="11"/>
      <c r="G114" s="13">
        <f>SUM(G9:G113)</f>
        <v>1328589.2872000001</v>
      </c>
    </row>
  </sheetData>
  <mergeCells count="1">
    <mergeCell ref="A7:G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35D32-879E-41F7-A401-89B507A485E1}">
  <dimension ref="A7:G60"/>
  <sheetViews>
    <sheetView tabSelected="1" workbookViewId="0">
      <selection activeCell="C7" sqref="C7:F7"/>
    </sheetView>
  </sheetViews>
  <sheetFormatPr baseColWidth="10" defaultRowHeight="15" x14ac:dyDescent="0.25"/>
  <cols>
    <col min="1" max="1" width="13.7109375" customWidth="1"/>
    <col min="2" max="2" width="10.5703125" customWidth="1"/>
    <col min="3" max="3" width="40.28515625" customWidth="1"/>
    <col min="4" max="5" width="11.5703125" bestFit="1" customWidth="1"/>
    <col min="6" max="6" width="17.28515625" customWidth="1"/>
    <col min="7" max="7" width="11.5703125" bestFit="1" customWidth="1"/>
  </cols>
  <sheetData>
    <row r="7" spans="1:7" x14ac:dyDescent="0.25">
      <c r="A7" s="27"/>
      <c r="B7" s="28"/>
      <c r="C7" s="41" t="s">
        <v>116</v>
      </c>
      <c r="D7" s="41"/>
      <c r="E7" s="41"/>
      <c r="F7" s="41"/>
      <c r="G7" s="29"/>
    </row>
    <row r="8" spans="1:7" ht="45" x14ac:dyDescent="0.25">
      <c r="A8" s="1" t="s">
        <v>117</v>
      </c>
      <c r="B8" s="1" t="s">
        <v>2</v>
      </c>
      <c r="C8" s="1" t="s">
        <v>3</v>
      </c>
      <c r="D8" s="1" t="s">
        <v>4</v>
      </c>
      <c r="E8" s="1" t="s">
        <v>118</v>
      </c>
      <c r="F8" s="1" t="s">
        <v>6</v>
      </c>
      <c r="G8" s="2" t="s">
        <v>7</v>
      </c>
    </row>
    <row r="9" spans="1:7" x14ac:dyDescent="0.25">
      <c r="A9" s="8">
        <v>43123</v>
      </c>
      <c r="B9" s="8">
        <v>43123</v>
      </c>
      <c r="C9" s="33" t="s">
        <v>119</v>
      </c>
      <c r="D9" s="34">
        <v>141</v>
      </c>
      <c r="E9" s="34">
        <v>24.8</v>
      </c>
      <c r="F9" s="5">
        <f>0.4-0.4</f>
        <v>0</v>
      </c>
      <c r="G9" s="35">
        <f t="shared" ref="G9:G59" si="0">E9*F9</f>
        <v>0</v>
      </c>
    </row>
    <row r="10" spans="1:7" x14ac:dyDescent="0.25">
      <c r="A10" s="8">
        <v>44334</v>
      </c>
      <c r="B10" s="8">
        <v>44334</v>
      </c>
      <c r="C10" s="33" t="s">
        <v>120</v>
      </c>
      <c r="D10" s="34">
        <v>133</v>
      </c>
      <c r="E10" s="34">
        <v>501.5</v>
      </c>
      <c r="F10" s="5">
        <f>24-1-1</f>
        <v>22</v>
      </c>
      <c r="G10" s="35">
        <f t="shared" si="0"/>
        <v>11033</v>
      </c>
    </row>
    <row r="11" spans="1:7" x14ac:dyDescent="0.25">
      <c r="A11" s="8">
        <v>44130</v>
      </c>
      <c r="B11" s="8">
        <v>44130</v>
      </c>
      <c r="C11" s="33" t="s">
        <v>121</v>
      </c>
      <c r="D11" s="34">
        <v>107</v>
      </c>
      <c r="E11" s="3">
        <v>100.3</v>
      </c>
      <c r="F11" s="5">
        <f>8-2</f>
        <v>6</v>
      </c>
      <c r="G11" s="35">
        <f t="shared" si="0"/>
        <v>601.79999999999995</v>
      </c>
    </row>
    <row r="12" spans="1:7" x14ac:dyDescent="0.25">
      <c r="A12" s="8">
        <v>44433</v>
      </c>
      <c r="B12" s="8">
        <v>44433</v>
      </c>
      <c r="C12" s="33" t="s">
        <v>122</v>
      </c>
      <c r="D12" s="34">
        <v>9</v>
      </c>
      <c r="E12" s="3">
        <v>152.22</v>
      </c>
      <c r="F12" s="5">
        <v>20</v>
      </c>
      <c r="G12" s="35">
        <f t="shared" si="0"/>
        <v>3044.4</v>
      </c>
    </row>
    <row r="13" spans="1:7" x14ac:dyDescent="0.25">
      <c r="A13" s="8">
        <v>44433</v>
      </c>
      <c r="B13" s="8">
        <v>44433</v>
      </c>
      <c r="C13" s="33" t="s">
        <v>123</v>
      </c>
      <c r="D13" s="34">
        <v>9</v>
      </c>
      <c r="E13" s="34">
        <v>137.4</v>
      </c>
      <c r="F13" s="5">
        <f>83+40-8-17</f>
        <v>98</v>
      </c>
      <c r="G13" s="35">
        <f t="shared" si="0"/>
        <v>13465.2</v>
      </c>
    </row>
    <row r="14" spans="1:7" x14ac:dyDescent="0.25">
      <c r="A14" s="8">
        <v>44335</v>
      </c>
      <c r="B14" s="8">
        <v>44335</v>
      </c>
      <c r="C14" s="33" t="s">
        <v>124</v>
      </c>
      <c r="D14" s="34">
        <v>13</v>
      </c>
      <c r="E14" s="34">
        <v>637.20000000000005</v>
      </c>
      <c r="F14" s="5">
        <v>10</v>
      </c>
      <c r="G14" s="35">
        <f t="shared" si="0"/>
        <v>6372</v>
      </c>
    </row>
    <row r="15" spans="1:7" x14ac:dyDescent="0.25">
      <c r="A15" s="8">
        <v>43511</v>
      </c>
      <c r="B15" s="8">
        <v>43511</v>
      </c>
      <c r="C15" s="33" t="s">
        <v>125</v>
      </c>
      <c r="D15" s="34">
        <v>110</v>
      </c>
      <c r="E15" s="34">
        <v>38.840000000000003</v>
      </c>
      <c r="F15" s="5">
        <f>22-5-4</f>
        <v>13</v>
      </c>
      <c r="G15" s="35">
        <f t="shared" si="0"/>
        <v>504.92000000000007</v>
      </c>
    </row>
    <row r="16" spans="1:7" x14ac:dyDescent="0.25">
      <c r="A16" s="8">
        <v>44433</v>
      </c>
      <c r="B16" s="8">
        <v>44433</v>
      </c>
      <c r="C16" s="33" t="s">
        <v>126</v>
      </c>
      <c r="D16" s="34">
        <v>14</v>
      </c>
      <c r="E16" s="34">
        <v>213.58</v>
      </c>
      <c r="F16" s="36">
        <f>1200-10-54</f>
        <v>1136</v>
      </c>
      <c r="G16" s="35">
        <f t="shared" si="0"/>
        <v>242626.88</v>
      </c>
    </row>
    <row r="17" spans="1:7" x14ac:dyDescent="0.25">
      <c r="A17" s="8">
        <v>44335</v>
      </c>
      <c r="B17" s="8">
        <v>44335</v>
      </c>
      <c r="C17" s="33" t="s">
        <v>127</v>
      </c>
      <c r="D17" s="34">
        <v>10</v>
      </c>
      <c r="E17" s="3">
        <v>292.64</v>
      </c>
      <c r="F17" s="5">
        <f>40-2-4</f>
        <v>34</v>
      </c>
      <c r="G17" s="35">
        <f t="shared" si="0"/>
        <v>9949.76</v>
      </c>
    </row>
    <row r="18" spans="1:7" x14ac:dyDescent="0.25">
      <c r="A18" s="8">
        <v>43517</v>
      </c>
      <c r="B18" s="8">
        <v>43517</v>
      </c>
      <c r="C18" s="33" t="s">
        <v>128</v>
      </c>
      <c r="D18" s="34">
        <v>132</v>
      </c>
      <c r="E18" s="34">
        <v>237.5</v>
      </c>
      <c r="F18" s="5">
        <v>9</v>
      </c>
      <c r="G18" s="35">
        <f t="shared" si="0"/>
        <v>2137.5</v>
      </c>
    </row>
    <row r="19" spans="1:7" x14ac:dyDescent="0.25">
      <c r="A19" s="8">
        <v>43123</v>
      </c>
      <c r="B19" s="8">
        <v>43123</v>
      </c>
      <c r="C19" s="33" t="s">
        <v>129</v>
      </c>
      <c r="D19" s="34">
        <v>15</v>
      </c>
      <c r="E19" s="34">
        <v>470</v>
      </c>
      <c r="F19" s="5">
        <v>3</v>
      </c>
      <c r="G19" s="35">
        <f t="shared" si="0"/>
        <v>1410</v>
      </c>
    </row>
    <row r="20" spans="1:7" x14ac:dyDescent="0.25">
      <c r="A20" s="8">
        <v>43517</v>
      </c>
      <c r="B20" s="8">
        <v>43517</v>
      </c>
      <c r="C20" s="33" t="s">
        <v>130</v>
      </c>
      <c r="D20" s="34">
        <v>43</v>
      </c>
      <c r="E20" s="34">
        <v>200.06</v>
      </c>
      <c r="F20" s="5">
        <f>29-1</f>
        <v>28</v>
      </c>
      <c r="G20" s="35">
        <f t="shared" si="0"/>
        <v>5601.68</v>
      </c>
    </row>
    <row r="21" spans="1:7" x14ac:dyDescent="0.25">
      <c r="A21" s="8">
        <v>43123</v>
      </c>
      <c r="B21" s="8">
        <v>43123</v>
      </c>
      <c r="C21" s="33" t="s">
        <v>131</v>
      </c>
      <c r="D21" s="34">
        <v>135</v>
      </c>
      <c r="E21" s="34">
        <v>235</v>
      </c>
      <c r="F21" s="5">
        <f>9-2</f>
        <v>7</v>
      </c>
      <c r="G21" s="35">
        <f t="shared" si="0"/>
        <v>1645</v>
      </c>
    </row>
    <row r="22" spans="1:7" x14ac:dyDescent="0.25">
      <c r="A22" s="8">
        <v>43223</v>
      </c>
      <c r="B22" s="8">
        <v>43223</v>
      </c>
      <c r="C22" s="33" t="s">
        <v>132</v>
      </c>
      <c r="D22" s="34">
        <v>16</v>
      </c>
      <c r="E22" s="34">
        <v>3</v>
      </c>
      <c r="F22" s="5">
        <v>65</v>
      </c>
      <c r="G22" s="35">
        <f t="shared" si="0"/>
        <v>195</v>
      </c>
    </row>
    <row r="23" spans="1:7" x14ac:dyDescent="0.25">
      <c r="A23" s="8">
        <v>44194</v>
      </c>
      <c r="B23" s="8">
        <v>44194</v>
      </c>
      <c r="C23" s="33" t="s">
        <v>133</v>
      </c>
      <c r="D23" s="34">
        <v>142</v>
      </c>
      <c r="E23" s="34">
        <v>381.94</v>
      </c>
      <c r="F23" s="5">
        <f>13-3-3</f>
        <v>7</v>
      </c>
      <c r="G23" s="35">
        <f t="shared" si="0"/>
        <v>2673.58</v>
      </c>
    </row>
    <row r="24" spans="1:7" x14ac:dyDescent="0.25">
      <c r="A24" s="8">
        <v>44194</v>
      </c>
      <c r="B24" s="8">
        <v>44194</v>
      </c>
      <c r="C24" s="33" t="s">
        <v>134</v>
      </c>
      <c r="D24" s="34">
        <v>143</v>
      </c>
      <c r="E24" s="3">
        <v>192.37</v>
      </c>
      <c r="F24" s="5">
        <f>14-4-2</f>
        <v>8</v>
      </c>
      <c r="G24" s="35">
        <f t="shared" si="0"/>
        <v>1538.96</v>
      </c>
    </row>
    <row r="25" spans="1:7" x14ac:dyDescent="0.25">
      <c r="A25" s="8">
        <v>44194</v>
      </c>
      <c r="B25" s="8">
        <v>44194</v>
      </c>
      <c r="C25" s="33" t="s">
        <v>135</v>
      </c>
      <c r="D25" s="34">
        <v>144</v>
      </c>
      <c r="E25" s="34">
        <v>150.04</v>
      </c>
      <c r="F25" s="5">
        <v>0</v>
      </c>
      <c r="G25" s="35">
        <f t="shared" si="0"/>
        <v>0</v>
      </c>
    </row>
    <row r="26" spans="1:7" x14ac:dyDescent="0.25">
      <c r="A26" s="8">
        <v>44337</v>
      </c>
      <c r="B26" s="8">
        <v>44337</v>
      </c>
      <c r="C26" s="33" t="s">
        <v>136</v>
      </c>
      <c r="D26" s="34">
        <v>137</v>
      </c>
      <c r="E26" s="34">
        <v>61.36</v>
      </c>
      <c r="F26" s="5">
        <f>20-3-4</f>
        <v>13</v>
      </c>
      <c r="G26" s="35">
        <f t="shared" si="0"/>
        <v>797.68</v>
      </c>
    </row>
    <row r="27" spans="1:7" x14ac:dyDescent="0.25">
      <c r="A27" s="8">
        <v>44335</v>
      </c>
      <c r="B27" s="8">
        <v>44335</v>
      </c>
      <c r="C27" s="33" t="s">
        <v>137</v>
      </c>
      <c r="D27" s="34">
        <v>138</v>
      </c>
      <c r="E27" s="34">
        <v>128.59</v>
      </c>
      <c r="F27" s="5">
        <f>18-2-3</f>
        <v>13</v>
      </c>
      <c r="G27" s="35">
        <f t="shared" si="0"/>
        <v>1671.67</v>
      </c>
    </row>
    <row r="28" spans="1:7" x14ac:dyDescent="0.25">
      <c r="A28" s="8">
        <v>43123</v>
      </c>
      <c r="B28" s="8">
        <v>43123</v>
      </c>
      <c r="C28" s="33" t="s">
        <v>138</v>
      </c>
      <c r="D28" s="34">
        <v>139</v>
      </c>
      <c r="E28" s="34">
        <v>166.38</v>
      </c>
      <c r="F28" s="5">
        <f>40-2-3</f>
        <v>35</v>
      </c>
      <c r="G28" s="35">
        <f t="shared" si="0"/>
        <v>5823.3</v>
      </c>
    </row>
    <row r="29" spans="1:7" x14ac:dyDescent="0.25">
      <c r="A29" s="8">
        <v>44335</v>
      </c>
      <c r="B29" s="8">
        <v>44335</v>
      </c>
      <c r="C29" s="33" t="s">
        <v>139</v>
      </c>
      <c r="D29" s="34">
        <v>140</v>
      </c>
      <c r="E29" s="34">
        <v>88.99</v>
      </c>
      <c r="F29" s="5">
        <f>4-4</f>
        <v>0</v>
      </c>
      <c r="G29" s="35">
        <f t="shared" si="0"/>
        <v>0</v>
      </c>
    </row>
    <row r="30" spans="1:7" x14ac:dyDescent="0.25">
      <c r="A30" s="8">
        <v>44334</v>
      </c>
      <c r="B30" s="8">
        <v>44334</v>
      </c>
      <c r="C30" s="33" t="s">
        <v>140</v>
      </c>
      <c r="D30" s="34">
        <v>134</v>
      </c>
      <c r="E30" s="34">
        <v>413</v>
      </c>
      <c r="F30" s="5">
        <f>30-1</f>
        <v>29</v>
      </c>
      <c r="G30" s="35">
        <f t="shared" si="0"/>
        <v>11977</v>
      </c>
    </row>
    <row r="31" spans="1:7" x14ac:dyDescent="0.25">
      <c r="A31" s="8">
        <v>43517</v>
      </c>
      <c r="B31" s="8">
        <v>43517</v>
      </c>
      <c r="C31" s="33" t="s">
        <v>141</v>
      </c>
      <c r="D31" s="34">
        <v>40</v>
      </c>
      <c r="E31" s="34">
        <v>106.2</v>
      </c>
      <c r="F31" s="5">
        <f>1.21-1</f>
        <v>0.20999999999999996</v>
      </c>
      <c r="G31" s="35">
        <f t="shared" si="0"/>
        <v>22.301999999999996</v>
      </c>
    </row>
    <row r="32" spans="1:7" x14ac:dyDescent="0.25">
      <c r="A32" s="8">
        <v>44375</v>
      </c>
      <c r="B32" s="8">
        <v>44375</v>
      </c>
      <c r="C32" s="33" t="s">
        <v>142</v>
      </c>
      <c r="D32" s="34">
        <v>101</v>
      </c>
      <c r="E32" s="34">
        <v>85.55</v>
      </c>
      <c r="F32" s="5">
        <f>10-1</f>
        <v>9</v>
      </c>
      <c r="G32" s="35">
        <f t="shared" si="0"/>
        <v>769.94999999999993</v>
      </c>
    </row>
    <row r="33" spans="1:7" x14ac:dyDescent="0.25">
      <c r="A33" s="8">
        <v>44495</v>
      </c>
      <c r="B33" s="8">
        <v>44495</v>
      </c>
      <c r="C33" s="33" t="s">
        <v>143</v>
      </c>
      <c r="D33" s="34">
        <v>44</v>
      </c>
      <c r="E33" s="3">
        <v>38.94</v>
      </c>
      <c r="F33" s="5">
        <f>4-1</f>
        <v>3</v>
      </c>
      <c r="G33" s="35">
        <f t="shared" si="0"/>
        <v>116.82</v>
      </c>
    </row>
    <row r="34" spans="1:7" x14ac:dyDescent="0.25">
      <c r="A34" s="8">
        <v>43882</v>
      </c>
      <c r="B34" s="8">
        <v>43882</v>
      </c>
      <c r="C34" s="33" t="s">
        <v>144</v>
      </c>
      <c r="D34" s="34">
        <v>130</v>
      </c>
      <c r="E34" s="34">
        <v>245</v>
      </c>
      <c r="F34" s="5">
        <v>14</v>
      </c>
      <c r="G34" s="35">
        <f t="shared" si="0"/>
        <v>3430</v>
      </c>
    </row>
    <row r="35" spans="1:7" x14ac:dyDescent="0.25">
      <c r="A35" s="8">
        <v>44130</v>
      </c>
      <c r="B35" s="8">
        <v>44130</v>
      </c>
      <c r="C35" s="33" t="s">
        <v>145</v>
      </c>
      <c r="D35" s="7">
        <v>131</v>
      </c>
      <c r="E35" s="3">
        <v>678.5</v>
      </c>
      <c r="F35" s="5">
        <f>13-1</f>
        <v>12</v>
      </c>
      <c r="G35" s="35">
        <f t="shared" si="0"/>
        <v>8142</v>
      </c>
    </row>
    <row r="36" spans="1:7" x14ac:dyDescent="0.25">
      <c r="A36" s="8">
        <v>43990</v>
      </c>
      <c r="B36" s="8">
        <v>43990</v>
      </c>
      <c r="C36" s="33" t="s">
        <v>146</v>
      </c>
      <c r="D36" s="34">
        <v>39</v>
      </c>
      <c r="E36" s="34">
        <v>210.63</v>
      </c>
      <c r="F36" s="5">
        <v>2.66</v>
      </c>
      <c r="G36" s="35">
        <f>E36*F36</f>
        <v>560.2758</v>
      </c>
    </row>
    <row r="37" spans="1:7" x14ac:dyDescent="0.25">
      <c r="A37" s="8">
        <v>44454</v>
      </c>
      <c r="B37" s="8">
        <v>44454</v>
      </c>
      <c r="C37" s="33" t="s">
        <v>147</v>
      </c>
      <c r="D37" s="34">
        <v>1</v>
      </c>
      <c r="E37" s="34">
        <v>767</v>
      </c>
      <c r="F37" s="5">
        <f>6-6</f>
        <v>0</v>
      </c>
      <c r="G37" s="35">
        <f t="shared" si="0"/>
        <v>0</v>
      </c>
    </row>
    <row r="38" spans="1:7" x14ac:dyDescent="0.25">
      <c r="A38" s="8">
        <v>44337</v>
      </c>
      <c r="B38" s="8">
        <v>44337</v>
      </c>
      <c r="C38" s="33" t="s">
        <v>148</v>
      </c>
      <c r="D38" s="34">
        <v>3</v>
      </c>
      <c r="E38" s="34">
        <v>348.1</v>
      </c>
      <c r="F38" s="5">
        <f>33.6-0.83-2.33</f>
        <v>30.440000000000005</v>
      </c>
      <c r="G38" s="35">
        <f t="shared" si="0"/>
        <v>10596.164000000002</v>
      </c>
    </row>
    <row r="39" spans="1:7" x14ac:dyDescent="0.25">
      <c r="A39" s="8">
        <v>44467</v>
      </c>
      <c r="B39" s="8">
        <v>44467</v>
      </c>
      <c r="C39" s="33" t="s">
        <v>149</v>
      </c>
      <c r="D39" s="34">
        <v>2</v>
      </c>
      <c r="E39" s="34">
        <v>578.20000000000005</v>
      </c>
      <c r="F39" s="5">
        <f>7.2-7.2+30-1.66</f>
        <v>28.34</v>
      </c>
      <c r="G39" s="35">
        <f t="shared" si="0"/>
        <v>16386.188000000002</v>
      </c>
    </row>
    <row r="40" spans="1:7" x14ac:dyDescent="0.25">
      <c r="A40" s="8">
        <v>43250</v>
      </c>
      <c r="B40" s="8">
        <v>43250</v>
      </c>
      <c r="C40" s="33" t="s">
        <v>150</v>
      </c>
      <c r="D40" s="34">
        <v>42</v>
      </c>
      <c r="E40" s="34">
        <v>247.8</v>
      </c>
      <c r="F40" s="5">
        <v>7</v>
      </c>
      <c r="G40" s="35">
        <f t="shared" si="0"/>
        <v>1734.6000000000001</v>
      </c>
    </row>
    <row r="41" spans="1:7" ht="29.25" x14ac:dyDescent="0.25">
      <c r="A41" s="8">
        <v>44041</v>
      </c>
      <c r="B41" s="8">
        <v>44041</v>
      </c>
      <c r="C41" s="37" t="s">
        <v>151</v>
      </c>
      <c r="D41" s="34">
        <v>128</v>
      </c>
      <c r="E41" s="3">
        <v>951.47</v>
      </c>
      <c r="F41" s="5">
        <f>9-8</f>
        <v>1</v>
      </c>
      <c r="G41" s="6">
        <f t="shared" si="0"/>
        <v>951.47</v>
      </c>
    </row>
    <row r="42" spans="1:7" x14ac:dyDescent="0.25">
      <c r="A42" s="8">
        <v>44343</v>
      </c>
      <c r="B42" s="8">
        <v>44343</v>
      </c>
      <c r="C42" s="33" t="s">
        <v>152</v>
      </c>
      <c r="D42" s="34">
        <v>4</v>
      </c>
      <c r="E42" s="34">
        <v>78.8</v>
      </c>
      <c r="F42" s="5">
        <f>43-10-20</f>
        <v>13</v>
      </c>
      <c r="G42" s="6">
        <f t="shared" si="0"/>
        <v>1024.3999999999999</v>
      </c>
    </row>
    <row r="43" spans="1:7" x14ac:dyDescent="0.25">
      <c r="A43" s="8">
        <v>44319</v>
      </c>
      <c r="B43" s="8">
        <v>44319</v>
      </c>
      <c r="C43" s="33" t="s">
        <v>153</v>
      </c>
      <c r="D43" s="34">
        <v>45</v>
      </c>
      <c r="E43" s="34">
        <v>212.4</v>
      </c>
      <c r="F43" s="5">
        <f>3-2-1</f>
        <v>0</v>
      </c>
      <c r="G43" s="6">
        <f t="shared" si="0"/>
        <v>0</v>
      </c>
    </row>
    <row r="44" spans="1:7" x14ac:dyDescent="0.25">
      <c r="A44" s="8">
        <v>44435</v>
      </c>
      <c r="B44" s="8">
        <v>44435</v>
      </c>
      <c r="C44" s="33" t="s">
        <v>154</v>
      </c>
      <c r="D44" s="34">
        <v>11</v>
      </c>
      <c r="E44" s="34">
        <v>660.8</v>
      </c>
      <c r="F44" s="5">
        <f>21-2</f>
        <v>19</v>
      </c>
      <c r="G44" s="6">
        <f t="shared" si="0"/>
        <v>12555.199999999999</v>
      </c>
    </row>
    <row r="45" spans="1:7" x14ac:dyDescent="0.25">
      <c r="A45" s="8">
        <v>44438</v>
      </c>
      <c r="B45" s="8">
        <v>44438</v>
      </c>
      <c r="C45" s="33" t="s">
        <v>155</v>
      </c>
      <c r="D45" s="34">
        <v>12</v>
      </c>
      <c r="E45" s="34">
        <v>210.63</v>
      </c>
      <c r="F45" s="5">
        <f>28-4</f>
        <v>24</v>
      </c>
      <c r="G45" s="6">
        <f t="shared" si="0"/>
        <v>5055.12</v>
      </c>
    </row>
    <row r="46" spans="1:7" x14ac:dyDescent="0.25">
      <c r="A46" s="8">
        <v>44335</v>
      </c>
      <c r="B46" s="8">
        <v>44335</v>
      </c>
      <c r="C46" s="33" t="s">
        <v>156</v>
      </c>
      <c r="D46" s="34">
        <v>8</v>
      </c>
      <c r="E46" s="34">
        <v>124.25</v>
      </c>
      <c r="F46" s="5">
        <f>145-7-21</f>
        <v>117</v>
      </c>
      <c r="G46" s="6">
        <f t="shared" si="0"/>
        <v>14537.25</v>
      </c>
    </row>
    <row r="47" spans="1:7" x14ac:dyDescent="0.25">
      <c r="A47" s="8">
        <v>44335</v>
      </c>
      <c r="B47" s="8">
        <v>44335</v>
      </c>
      <c r="C47" s="33" t="s">
        <v>157</v>
      </c>
      <c r="D47" s="34">
        <v>6</v>
      </c>
      <c r="E47" s="4">
        <v>93.75</v>
      </c>
      <c r="F47" s="5">
        <f>112-29-53</f>
        <v>30</v>
      </c>
      <c r="G47" s="6">
        <f t="shared" si="0"/>
        <v>2812.5</v>
      </c>
    </row>
    <row r="48" spans="1:7" x14ac:dyDescent="0.25">
      <c r="A48" s="8">
        <v>44334</v>
      </c>
      <c r="B48" s="8">
        <v>44334</v>
      </c>
      <c r="C48" s="38" t="s">
        <v>158</v>
      </c>
      <c r="D48" s="34">
        <v>127</v>
      </c>
      <c r="E48" s="34">
        <v>241.9</v>
      </c>
      <c r="F48" s="5">
        <f>93-11</f>
        <v>82</v>
      </c>
      <c r="G48" s="6">
        <f t="shared" si="0"/>
        <v>19835.8</v>
      </c>
    </row>
    <row r="49" spans="1:7" x14ac:dyDescent="0.25">
      <c r="A49" s="8">
        <v>44194</v>
      </c>
      <c r="B49" s="8">
        <v>44194</v>
      </c>
      <c r="C49" s="39" t="s">
        <v>159</v>
      </c>
      <c r="D49" s="34">
        <v>41</v>
      </c>
      <c r="E49" s="4">
        <v>247.8</v>
      </c>
      <c r="F49" s="5">
        <f>17-3-1</f>
        <v>13</v>
      </c>
      <c r="G49" s="6">
        <f t="shared" si="0"/>
        <v>3221.4</v>
      </c>
    </row>
    <row r="50" spans="1:7" x14ac:dyDescent="0.25">
      <c r="A50" s="8">
        <v>44272</v>
      </c>
      <c r="B50" s="8">
        <v>44272</v>
      </c>
      <c r="C50" s="38" t="s">
        <v>160</v>
      </c>
      <c r="D50" s="34">
        <v>5</v>
      </c>
      <c r="E50" s="4">
        <v>699.99</v>
      </c>
      <c r="F50" s="5">
        <f>1.75-0.65-0.58</f>
        <v>0.52000000000000013</v>
      </c>
      <c r="G50" s="6">
        <f t="shared" si="0"/>
        <v>363.99480000000011</v>
      </c>
    </row>
    <row r="51" spans="1:7" x14ac:dyDescent="0.25">
      <c r="A51" s="8">
        <v>43123</v>
      </c>
      <c r="B51" s="8">
        <v>43123</v>
      </c>
      <c r="C51" s="37" t="s">
        <v>161</v>
      </c>
      <c r="D51" s="34">
        <v>124</v>
      </c>
      <c r="E51" s="3">
        <v>94</v>
      </c>
      <c r="F51" s="5">
        <v>5</v>
      </c>
      <c r="G51" s="6">
        <f t="shared" si="0"/>
        <v>470</v>
      </c>
    </row>
    <row r="52" spans="1:7" x14ac:dyDescent="0.25">
      <c r="A52" s="8">
        <v>44335</v>
      </c>
      <c r="B52" s="8">
        <v>44335</v>
      </c>
      <c r="C52" s="38" t="s">
        <v>162</v>
      </c>
      <c r="D52" s="34">
        <v>7</v>
      </c>
      <c r="E52" s="4">
        <v>124.25</v>
      </c>
      <c r="F52" s="5">
        <f>8-8</f>
        <v>0</v>
      </c>
      <c r="G52" s="6">
        <f t="shared" si="0"/>
        <v>0</v>
      </c>
    </row>
    <row r="53" spans="1:7" x14ac:dyDescent="0.25">
      <c r="A53" s="8">
        <v>44335</v>
      </c>
      <c r="B53" s="8">
        <v>44335</v>
      </c>
      <c r="C53" s="37" t="s">
        <v>163</v>
      </c>
      <c r="D53" s="34">
        <v>108</v>
      </c>
      <c r="E53" s="4">
        <v>141.6</v>
      </c>
      <c r="F53" s="5">
        <v>11</v>
      </c>
      <c r="G53" s="6">
        <f t="shared" si="0"/>
        <v>1557.6</v>
      </c>
    </row>
    <row r="54" spans="1:7" x14ac:dyDescent="0.25">
      <c r="A54" s="8">
        <v>44335</v>
      </c>
      <c r="B54" s="8">
        <v>44335</v>
      </c>
      <c r="C54" s="38" t="s">
        <v>164</v>
      </c>
      <c r="D54" s="34">
        <v>129</v>
      </c>
      <c r="E54" s="4">
        <v>128.27000000000001</v>
      </c>
      <c r="F54" s="5">
        <v>10</v>
      </c>
      <c r="G54" s="6">
        <f t="shared" si="0"/>
        <v>1282.7</v>
      </c>
    </row>
    <row r="55" spans="1:7" x14ac:dyDescent="0.25">
      <c r="A55" s="8">
        <v>44375</v>
      </c>
      <c r="B55" s="8">
        <v>44375</v>
      </c>
      <c r="C55" s="37" t="s">
        <v>165</v>
      </c>
      <c r="D55" s="34">
        <v>101</v>
      </c>
      <c r="E55" s="4">
        <v>50.06</v>
      </c>
      <c r="F55" s="5">
        <f>10-4</f>
        <v>6</v>
      </c>
      <c r="G55" s="6">
        <f t="shared" si="0"/>
        <v>300.36</v>
      </c>
    </row>
    <row r="56" spans="1:7" x14ac:dyDescent="0.25">
      <c r="A56" s="8">
        <v>44375</v>
      </c>
      <c r="B56" s="8">
        <v>44375</v>
      </c>
      <c r="C56" s="38" t="s">
        <v>166</v>
      </c>
      <c r="D56" s="34">
        <v>101</v>
      </c>
      <c r="E56" s="4">
        <v>52.97</v>
      </c>
      <c r="F56" s="5">
        <f>12-1-1</f>
        <v>10</v>
      </c>
      <c r="G56" s="6">
        <f t="shared" si="0"/>
        <v>529.70000000000005</v>
      </c>
    </row>
    <row r="57" spans="1:7" x14ac:dyDescent="0.25">
      <c r="A57" s="8">
        <v>44335</v>
      </c>
      <c r="B57" s="8">
        <v>44335</v>
      </c>
      <c r="C57" s="37" t="s">
        <v>167</v>
      </c>
      <c r="D57" s="34">
        <v>126</v>
      </c>
      <c r="E57" s="4">
        <v>84.57</v>
      </c>
      <c r="F57" s="5">
        <v>10</v>
      </c>
      <c r="G57" s="6">
        <f t="shared" si="0"/>
        <v>845.69999999999993</v>
      </c>
    </row>
    <row r="58" spans="1:7" x14ac:dyDescent="0.25">
      <c r="A58" s="8">
        <v>43123</v>
      </c>
      <c r="B58" s="8">
        <v>43123</v>
      </c>
      <c r="C58" s="38" t="s">
        <v>168</v>
      </c>
      <c r="D58" s="34">
        <v>101</v>
      </c>
      <c r="E58" s="4">
        <v>120</v>
      </c>
      <c r="F58" s="5">
        <v>1</v>
      </c>
      <c r="G58" s="6">
        <f t="shared" si="0"/>
        <v>120</v>
      </c>
    </row>
    <row r="59" spans="1:7" x14ac:dyDescent="0.25">
      <c r="A59" s="8">
        <v>44467</v>
      </c>
      <c r="B59" s="8">
        <v>44467</v>
      </c>
      <c r="C59" s="37" t="s">
        <v>169</v>
      </c>
      <c r="D59" s="34">
        <v>125</v>
      </c>
      <c r="E59" s="4">
        <v>84.57</v>
      </c>
      <c r="F59" s="5">
        <f>7+12</f>
        <v>19</v>
      </c>
      <c r="G59" s="6">
        <f t="shared" si="0"/>
        <v>1606.83</v>
      </c>
    </row>
    <row r="60" spans="1:7" x14ac:dyDescent="0.25">
      <c r="A60" s="11"/>
      <c r="B60" s="11"/>
      <c r="C60" s="11"/>
      <c r="D60" s="11"/>
      <c r="E60" s="30" t="s">
        <v>170</v>
      </c>
      <c r="F60" s="31"/>
      <c r="G60" s="32">
        <f>SUM(G9:G59)</f>
        <v>431897.65460000007</v>
      </c>
    </row>
  </sheetData>
  <mergeCells count="1">
    <mergeCell ref="C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 de Leon</dc:creator>
  <cp:lastModifiedBy>Angela Comas</cp:lastModifiedBy>
  <dcterms:created xsi:type="dcterms:W3CDTF">2021-12-03T15:04:14Z</dcterms:created>
  <dcterms:modified xsi:type="dcterms:W3CDTF">2024-09-19T17:46:22Z</dcterms:modified>
</cp:coreProperties>
</file>