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14/Enero/"/>
    </mc:Choice>
  </mc:AlternateContent>
  <xr:revisionPtr revIDLastSave="0" documentId="8_{4EE29985-5E37-43F8-A71D-2C5C3C29E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NCC F053 PACC CONSOLIDADO " sheetId="1" r:id="rId1"/>
  </sheets>
  <externalReferences>
    <externalReference r:id="rId2"/>
    <externalReference r:id="rId3"/>
    <externalReference r:id="rId4"/>
  </externalReferences>
  <definedNames>
    <definedName name="_FilterData2" hidden="1">'[1]PRELIMINAR POA'!#REF!</definedName>
    <definedName name="_xlnm._FilterDatabase" localSheetId="0" hidden="1">'SNCC F053 PACC CONSOLIDADO '!$A$10:$O$314</definedName>
    <definedName name="_xlnm._FilterDatabase" hidden="1">'[2]PRELIMINAR POA'!#REF!</definedName>
    <definedName name="_Print_Area">#REF!</definedName>
    <definedName name="_xlnm.Print_Area">#REF!</definedName>
    <definedName name="MyExchangeRate">#REF!</definedName>
    <definedName name="OLE_LINK1">#REF!</definedName>
    <definedName name="Ole_Linkea">#REF!</definedName>
    <definedName name="Tazadecambio">#REF!</definedName>
    <definedName name="_xlnm.Print_Titles" localSheetId="0">'SNCC F053 PACC CONSOLIDADO '!$1:$10</definedName>
    <definedName name="_xlnm.Print_Titles">#REF!</definedName>
    <definedName name="Titulos_to_Print">#REF!</definedName>
    <definedName name="x">#REF!</definedName>
    <definedName name="xx">#REF!</definedName>
    <definedName name="Z_4636F452_EA90_4649_AA40_380207579D3F_.wvu.Rows" hidden="1">'[2]PRELIMINAR POA'!$191:$191,'[2]PRELIMINAR POA'!$3699:$3705</definedName>
    <definedName name="Z_A01F15F0_446B_4031_8939_F73EA6CB975B_.wvu.Rows" hidden="1">'[3]POA GENERAL'!$191:$191,'[3]POA GENERAL'!$2787:$2787,'[3]POA GENERAL'!$3699:$3705</definedName>
    <definedName name="Z_A4678EA1_6D48_4DAD_9A41_8C1ADB2E3BBF_.wvu.Rows" hidden="1">'[2]PRELIMINAR POA'!$191:$191,'[2]PRELIMINAR POA'!$2787:$2787,'[2]PRELIMINAR POA'!$3699:$3705</definedName>
    <definedName name="Z_BFDEDB31_9899_48A8_914B_CA36B71B031E_.wvu.Rows" hidden="1">'[2]PRELIMINAR POA'!$191:$191,'[2]PRELIMINAR POA'!$2787:$2787,'[2]PRELIMINAR POA'!$3699:$3705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3" i="1" l="1"/>
  <c r="J313" i="1" s="1"/>
  <c r="H312" i="1"/>
  <c r="J312" i="1" s="1"/>
  <c r="H311" i="1"/>
  <c r="J311" i="1" s="1"/>
  <c r="H310" i="1"/>
  <c r="J310" i="1" s="1"/>
  <c r="H309" i="1"/>
  <c r="J309" i="1" s="1"/>
  <c r="H308" i="1"/>
  <c r="J308" i="1" s="1"/>
  <c r="H307" i="1"/>
  <c r="J307" i="1" s="1"/>
  <c r="J306" i="1"/>
  <c r="H306" i="1"/>
  <c r="H305" i="1"/>
  <c r="J305" i="1" s="1"/>
  <c r="J304" i="1"/>
  <c r="H304" i="1"/>
  <c r="H303" i="1"/>
  <c r="J303" i="1" s="1"/>
  <c r="J302" i="1"/>
  <c r="H302" i="1"/>
  <c r="I301" i="1"/>
  <c r="H301" i="1"/>
  <c r="H300" i="1"/>
  <c r="J300" i="1" s="1"/>
  <c r="H299" i="1"/>
  <c r="J299" i="1" s="1"/>
  <c r="H298" i="1"/>
  <c r="J298" i="1" s="1"/>
  <c r="H297" i="1"/>
  <c r="J297" i="1" s="1"/>
  <c r="H296" i="1"/>
  <c r="J296" i="1" s="1"/>
  <c r="H295" i="1"/>
  <c r="J295" i="1" s="1"/>
  <c r="H294" i="1"/>
  <c r="J294" i="1" s="1"/>
  <c r="H293" i="1"/>
  <c r="J293" i="1" s="1"/>
  <c r="H292" i="1"/>
  <c r="J292" i="1" s="1"/>
  <c r="H291" i="1"/>
  <c r="J291" i="1" s="1"/>
  <c r="H290" i="1"/>
  <c r="J290" i="1" s="1"/>
  <c r="H289" i="1"/>
  <c r="J289" i="1" s="1"/>
  <c r="H288" i="1"/>
  <c r="J288" i="1" s="1"/>
  <c r="H287" i="1"/>
  <c r="J287" i="1" s="1"/>
  <c r="H286" i="1"/>
  <c r="J286" i="1" s="1"/>
  <c r="H285" i="1"/>
  <c r="J285" i="1" s="1"/>
  <c r="H284" i="1"/>
  <c r="J284" i="1" s="1"/>
  <c r="H283" i="1"/>
  <c r="J283" i="1" s="1"/>
  <c r="H282" i="1"/>
  <c r="J282" i="1" s="1"/>
  <c r="H281" i="1"/>
  <c r="J281" i="1" s="1"/>
  <c r="H280" i="1"/>
  <c r="J280" i="1" s="1"/>
  <c r="H279" i="1"/>
  <c r="J279" i="1" s="1"/>
  <c r="H278" i="1"/>
  <c r="J278" i="1" s="1"/>
  <c r="H277" i="1"/>
  <c r="J277" i="1" s="1"/>
  <c r="J276" i="1"/>
  <c r="H276" i="1"/>
  <c r="H275" i="1"/>
  <c r="J275" i="1" s="1"/>
  <c r="H274" i="1"/>
  <c r="J274" i="1" s="1"/>
  <c r="H273" i="1"/>
  <c r="J273" i="1" s="1"/>
  <c r="H272" i="1"/>
  <c r="J272" i="1" s="1"/>
  <c r="H271" i="1"/>
  <c r="J271" i="1" s="1"/>
  <c r="J270" i="1"/>
  <c r="H270" i="1"/>
  <c r="H269" i="1"/>
  <c r="J269" i="1" s="1"/>
  <c r="H268" i="1"/>
  <c r="J268" i="1" s="1"/>
  <c r="H267" i="1"/>
  <c r="J267" i="1" s="1"/>
  <c r="H266" i="1"/>
  <c r="J266" i="1" s="1"/>
  <c r="H265" i="1"/>
  <c r="J265" i="1" s="1"/>
  <c r="H264" i="1"/>
  <c r="J264" i="1" s="1"/>
  <c r="H263" i="1"/>
  <c r="J263" i="1" s="1"/>
  <c r="J262" i="1"/>
  <c r="H262" i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J254" i="1"/>
  <c r="H254" i="1"/>
  <c r="H253" i="1"/>
  <c r="J253" i="1" s="1"/>
  <c r="H252" i="1"/>
  <c r="J252" i="1" s="1"/>
  <c r="K252" i="1" s="1"/>
  <c r="H251" i="1"/>
  <c r="J251" i="1" s="1"/>
  <c r="H250" i="1"/>
  <c r="J250" i="1" s="1"/>
  <c r="J249" i="1"/>
  <c r="H249" i="1"/>
  <c r="H248" i="1"/>
  <c r="J248" i="1" s="1"/>
  <c r="H247" i="1"/>
  <c r="J247" i="1" s="1"/>
  <c r="I246" i="1"/>
  <c r="H246" i="1"/>
  <c r="J246" i="1" s="1"/>
  <c r="J245" i="1"/>
  <c r="H245" i="1"/>
  <c r="H244" i="1"/>
  <c r="J244" i="1" s="1"/>
  <c r="J243" i="1"/>
  <c r="H243" i="1"/>
  <c r="H242" i="1"/>
  <c r="J242" i="1" s="1"/>
  <c r="J241" i="1"/>
  <c r="H241" i="1"/>
  <c r="H240" i="1"/>
  <c r="J240" i="1" s="1"/>
  <c r="J239" i="1"/>
  <c r="H239" i="1"/>
  <c r="H238" i="1"/>
  <c r="J238" i="1" s="1"/>
  <c r="H237" i="1"/>
  <c r="J237" i="1" s="1"/>
  <c r="H236" i="1"/>
  <c r="J236" i="1" s="1"/>
  <c r="J235" i="1"/>
  <c r="H235" i="1"/>
  <c r="H234" i="1"/>
  <c r="J234" i="1" s="1"/>
  <c r="H233" i="1"/>
  <c r="J233" i="1" s="1"/>
  <c r="H232" i="1"/>
  <c r="J232" i="1" s="1"/>
  <c r="H231" i="1"/>
  <c r="J231" i="1" s="1"/>
  <c r="H230" i="1"/>
  <c r="J230" i="1" s="1"/>
  <c r="J229" i="1"/>
  <c r="H229" i="1"/>
  <c r="H228" i="1"/>
  <c r="J228" i="1" s="1"/>
  <c r="J227" i="1"/>
  <c r="H227" i="1"/>
  <c r="H226" i="1"/>
  <c r="J226" i="1" s="1"/>
  <c r="H225" i="1"/>
  <c r="J225" i="1" s="1"/>
  <c r="H224" i="1"/>
  <c r="J224" i="1" s="1"/>
  <c r="J223" i="1"/>
  <c r="H223" i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J215" i="1" s="1"/>
  <c r="H214" i="1"/>
  <c r="J214" i="1" s="1"/>
  <c r="J213" i="1"/>
  <c r="H213" i="1"/>
  <c r="H212" i="1"/>
  <c r="J212" i="1" s="1"/>
  <c r="J211" i="1"/>
  <c r="H211" i="1"/>
  <c r="H210" i="1"/>
  <c r="J210" i="1" s="1"/>
  <c r="J209" i="1"/>
  <c r="H209" i="1"/>
  <c r="H208" i="1"/>
  <c r="J208" i="1" s="1"/>
  <c r="J207" i="1"/>
  <c r="H207" i="1"/>
  <c r="H206" i="1"/>
  <c r="J206" i="1" s="1"/>
  <c r="J205" i="1"/>
  <c r="K205" i="1" s="1"/>
  <c r="I205" i="1"/>
  <c r="H205" i="1"/>
  <c r="H204" i="1"/>
  <c r="J204" i="1" s="1"/>
  <c r="J203" i="1"/>
  <c r="H203" i="1"/>
  <c r="H202" i="1"/>
  <c r="J202" i="1" s="1"/>
  <c r="H201" i="1"/>
  <c r="J201" i="1" s="1"/>
  <c r="H200" i="1"/>
  <c r="J200" i="1" s="1"/>
  <c r="H199" i="1"/>
  <c r="J199" i="1" s="1"/>
  <c r="H198" i="1"/>
  <c r="J198" i="1" s="1"/>
  <c r="H197" i="1"/>
  <c r="J197" i="1" s="1"/>
  <c r="H196" i="1"/>
  <c r="J196" i="1" s="1"/>
  <c r="H195" i="1"/>
  <c r="J195" i="1" s="1"/>
  <c r="H194" i="1"/>
  <c r="J194" i="1" s="1"/>
  <c r="H193" i="1"/>
  <c r="J193" i="1" s="1"/>
  <c r="J192" i="1"/>
  <c r="H192" i="1"/>
  <c r="H191" i="1"/>
  <c r="J191" i="1" s="1"/>
  <c r="J190" i="1"/>
  <c r="H190" i="1"/>
  <c r="H189" i="1"/>
  <c r="J189" i="1" s="1"/>
  <c r="J188" i="1"/>
  <c r="H188" i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J181" i="1"/>
  <c r="H181" i="1"/>
  <c r="H180" i="1"/>
  <c r="J180" i="1" s="1"/>
  <c r="J179" i="1"/>
  <c r="I179" i="1"/>
  <c r="H179" i="1"/>
  <c r="I178" i="1"/>
  <c r="H178" i="1"/>
  <c r="J177" i="1"/>
  <c r="H177" i="1"/>
  <c r="H176" i="1"/>
  <c r="J176" i="1" s="1"/>
  <c r="I175" i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J166" i="1"/>
  <c r="H166" i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I142" i="1"/>
  <c r="J142" i="1" s="1"/>
  <c r="H142" i="1"/>
  <c r="I141" i="1"/>
  <c r="H141" i="1"/>
  <c r="H140" i="1"/>
  <c r="I139" i="1"/>
  <c r="H139" i="1"/>
  <c r="H138" i="1"/>
  <c r="H137" i="1"/>
  <c r="J137" i="1" s="1"/>
  <c r="I136" i="1"/>
  <c r="H136" i="1"/>
  <c r="J136" i="1" s="1"/>
  <c r="J135" i="1"/>
  <c r="H135" i="1"/>
  <c r="J134" i="1"/>
  <c r="H134" i="1"/>
  <c r="H133" i="1"/>
  <c r="J133" i="1" s="1"/>
  <c r="H132" i="1"/>
  <c r="J132" i="1" s="1"/>
  <c r="J131" i="1"/>
  <c r="H131" i="1"/>
  <c r="H130" i="1"/>
  <c r="J130" i="1" s="1"/>
  <c r="J129" i="1"/>
  <c r="H129" i="1"/>
  <c r="H128" i="1"/>
  <c r="J128" i="1" s="1"/>
  <c r="I127" i="1"/>
  <c r="J127" i="1" s="1"/>
  <c r="H127" i="1"/>
  <c r="H126" i="1"/>
  <c r="I126" i="1" s="1"/>
  <c r="H125" i="1"/>
  <c r="I125" i="1" s="1"/>
  <c r="H124" i="1"/>
  <c r="H123" i="1"/>
  <c r="I123" i="1" s="1"/>
  <c r="J123" i="1" s="1"/>
  <c r="I122" i="1"/>
  <c r="J122" i="1" s="1"/>
  <c r="H122" i="1"/>
  <c r="H121" i="1"/>
  <c r="J121" i="1" s="1"/>
  <c r="K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H114" i="1"/>
  <c r="J114" i="1" s="1"/>
  <c r="H113" i="1"/>
  <c r="J113" i="1" s="1"/>
  <c r="J112" i="1"/>
  <c r="H112" i="1"/>
  <c r="H111" i="1"/>
  <c r="J111" i="1" s="1"/>
  <c r="I110" i="1"/>
  <c r="H110" i="1"/>
  <c r="J110" i="1" s="1"/>
  <c r="K110" i="1" s="1"/>
  <c r="J109" i="1"/>
  <c r="K109" i="1" s="1"/>
  <c r="H109" i="1"/>
  <c r="H108" i="1"/>
  <c r="J108" i="1" s="1"/>
  <c r="J107" i="1"/>
  <c r="H107" i="1"/>
  <c r="H106" i="1"/>
  <c r="J106" i="1" s="1"/>
  <c r="J105" i="1"/>
  <c r="H105" i="1"/>
  <c r="H104" i="1"/>
  <c r="J104" i="1" s="1"/>
  <c r="H103" i="1"/>
  <c r="J103" i="1" s="1"/>
  <c r="H102" i="1"/>
  <c r="J102" i="1" s="1"/>
  <c r="J101" i="1"/>
  <c r="H101" i="1"/>
  <c r="I100" i="1"/>
  <c r="H100" i="1"/>
  <c r="J100" i="1" s="1"/>
  <c r="J99" i="1"/>
  <c r="H99" i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J91" i="1"/>
  <c r="H91" i="1"/>
  <c r="H90" i="1"/>
  <c r="J90" i="1" s="1"/>
  <c r="J89" i="1"/>
  <c r="H89" i="1"/>
  <c r="H88" i="1"/>
  <c r="J88" i="1" s="1"/>
  <c r="J87" i="1"/>
  <c r="H87" i="1"/>
  <c r="H86" i="1"/>
  <c r="J86" i="1" s="1"/>
  <c r="J85" i="1"/>
  <c r="H85" i="1"/>
  <c r="H84" i="1"/>
  <c r="J84" i="1" s="1"/>
  <c r="J83" i="1"/>
  <c r="H83" i="1"/>
  <c r="H82" i="1"/>
  <c r="J82" i="1" s="1"/>
  <c r="H81" i="1"/>
  <c r="J81" i="1" s="1"/>
  <c r="H80" i="1"/>
  <c r="J80" i="1" s="1"/>
  <c r="J79" i="1"/>
  <c r="H79" i="1"/>
  <c r="H78" i="1"/>
  <c r="J78" i="1" s="1"/>
  <c r="J77" i="1"/>
  <c r="H77" i="1"/>
  <c r="H76" i="1"/>
  <c r="J76" i="1" s="1"/>
  <c r="H75" i="1"/>
  <c r="J75" i="1" s="1"/>
  <c r="H74" i="1"/>
  <c r="J74" i="1" s="1"/>
  <c r="H73" i="1"/>
  <c r="J73" i="1" s="1"/>
  <c r="H72" i="1"/>
  <c r="J72" i="1" s="1"/>
  <c r="H71" i="1"/>
  <c r="H70" i="1"/>
  <c r="J70" i="1" s="1"/>
  <c r="H69" i="1"/>
  <c r="J69" i="1" s="1"/>
  <c r="J68" i="1"/>
  <c r="H68" i="1"/>
  <c r="H67" i="1"/>
  <c r="J67" i="1" s="1"/>
  <c r="J66" i="1"/>
  <c r="H66" i="1"/>
  <c r="H65" i="1"/>
  <c r="J65" i="1" s="1"/>
  <c r="H64" i="1"/>
  <c r="J64" i="1" s="1"/>
  <c r="J63" i="1"/>
  <c r="H63" i="1"/>
  <c r="H62" i="1"/>
  <c r="J62" i="1" s="1"/>
  <c r="J61" i="1"/>
  <c r="H61" i="1"/>
  <c r="H60" i="1"/>
  <c r="J60" i="1" s="1"/>
  <c r="H59" i="1"/>
  <c r="J59" i="1" s="1"/>
  <c r="J58" i="1"/>
  <c r="H58" i="1"/>
  <c r="H57" i="1"/>
  <c r="J57" i="1" s="1"/>
  <c r="J56" i="1"/>
  <c r="H56" i="1"/>
  <c r="H55" i="1"/>
  <c r="J55" i="1" s="1"/>
  <c r="J54" i="1"/>
  <c r="H54" i="1"/>
  <c r="H53" i="1"/>
  <c r="J53" i="1" s="1"/>
  <c r="H52" i="1"/>
  <c r="J52" i="1" s="1"/>
  <c r="H51" i="1"/>
  <c r="J51" i="1" s="1"/>
  <c r="J50" i="1"/>
  <c r="H50" i="1"/>
  <c r="H49" i="1"/>
  <c r="J49" i="1" s="1"/>
  <c r="J48" i="1"/>
  <c r="H48" i="1"/>
  <c r="H47" i="1"/>
  <c r="J47" i="1" s="1"/>
  <c r="H46" i="1"/>
  <c r="J46" i="1" s="1"/>
  <c r="I45" i="1"/>
  <c r="H45" i="1"/>
  <c r="H44" i="1"/>
  <c r="J44" i="1" s="1"/>
  <c r="I43" i="1"/>
  <c r="H43" i="1"/>
  <c r="H42" i="1"/>
  <c r="J42" i="1" s="1"/>
  <c r="H41" i="1"/>
  <c r="J40" i="1"/>
  <c r="H40" i="1"/>
  <c r="H39" i="1"/>
  <c r="J39" i="1" s="1"/>
  <c r="J38" i="1"/>
  <c r="H38" i="1"/>
  <c r="H37" i="1"/>
  <c r="J37" i="1" s="1"/>
  <c r="H36" i="1"/>
  <c r="J36" i="1" s="1"/>
  <c r="H35" i="1"/>
  <c r="J35" i="1" s="1"/>
  <c r="H34" i="1"/>
  <c r="J34" i="1" s="1"/>
  <c r="J33" i="1"/>
  <c r="H33" i="1"/>
  <c r="H32" i="1"/>
  <c r="J32" i="1" s="1"/>
  <c r="H31" i="1"/>
  <c r="J31" i="1" s="1"/>
  <c r="H30" i="1"/>
  <c r="I30" i="1" s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K23" i="1" s="1"/>
  <c r="H22" i="1"/>
  <c r="I22" i="1" s="1"/>
  <c r="H21" i="1"/>
  <c r="I21" i="1" s="1"/>
  <c r="J21" i="1" s="1"/>
  <c r="G20" i="1"/>
  <c r="F20" i="1"/>
  <c r="E20" i="1"/>
  <c r="D20" i="1"/>
  <c r="G19" i="1"/>
  <c r="F19" i="1"/>
  <c r="E19" i="1"/>
  <c r="D19" i="1"/>
  <c r="H18" i="1"/>
  <c r="J18" i="1" s="1"/>
  <c r="H17" i="1"/>
  <c r="H16" i="1"/>
  <c r="H15" i="1"/>
  <c r="J15" i="1" s="1"/>
  <c r="H14" i="1"/>
  <c r="J14" i="1" s="1"/>
  <c r="H13" i="1"/>
  <c r="J13" i="1" s="1"/>
  <c r="J12" i="1"/>
  <c r="H12" i="1"/>
  <c r="H11" i="1"/>
  <c r="J11" i="1" s="1"/>
  <c r="I17" i="1" l="1"/>
  <c r="J17" i="1" s="1"/>
  <c r="K136" i="1"/>
  <c r="J126" i="1"/>
  <c r="H19" i="1"/>
  <c r="J139" i="1"/>
  <c r="H20" i="1"/>
  <c r="K111" i="1"/>
  <c r="I41" i="1"/>
  <c r="J41" i="1" s="1"/>
  <c r="K31" i="1" s="1"/>
  <c r="K176" i="1"/>
  <c r="J301" i="1"/>
  <c r="K134" i="1"/>
  <c r="I16" i="1"/>
  <c r="J16" i="1" s="1"/>
  <c r="J178" i="1"/>
  <c r="K178" i="1" s="1"/>
  <c r="K166" i="1"/>
  <c r="K24" i="1"/>
  <c r="K116" i="1"/>
  <c r="J43" i="1"/>
  <c r="K144" i="1"/>
  <c r="K181" i="1"/>
  <c r="K311" i="1"/>
  <c r="K60" i="1"/>
  <c r="J115" i="1"/>
  <c r="K115" i="1" s="1"/>
  <c r="J125" i="1"/>
  <c r="K128" i="1"/>
  <c r="I138" i="1"/>
  <c r="J138" i="1" s="1"/>
  <c r="I143" i="1"/>
  <c r="J143" i="1" s="1"/>
  <c r="K189" i="1"/>
  <c r="K150" i="1"/>
  <c r="J45" i="1"/>
  <c r="K131" i="1"/>
  <c r="J141" i="1"/>
  <c r="K28" i="1"/>
  <c r="K58" i="1"/>
  <c r="I115" i="1"/>
  <c r="K186" i="1"/>
  <c r="K201" i="1"/>
  <c r="I20" i="1"/>
  <c r="J20" i="1" s="1"/>
  <c r="K92" i="1"/>
  <c r="K206" i="1"/>
  <c r="K253" i="1"/>
  <c r="I19" i="1"/>
  <c r="J19" i="1" s="1"/>
  <c r="K11" i="1"/>
  <c r="J22" i="1"/>
  <c r="K22" i="1" s="1"/>
  <c r="I71" i="1"/>
  <c r="J71" i="1" s="1"/>
  <c r="K64" i="1" s="1"/>
  <c r="I124" i="1"/>
  <c r="J124" i="1" s="1"/>
  <c r="I140" i="1"/>
  <c r="J140" i="1" s="1"/>
  <c r="K15" i="1" l="1"/>
  <c r="K42" i="1"/>
  <c r="K138" i="1"/>
  <c r="K122" i="1"/>
  <c r="J314" i="1"/>
  <c r="K18" i="1"/>
  <c r="K314" i="1"/>
</calcChain>
</file>

<file path=xl/sharedStrings.xml><?xml version="1.0" encoding="utf-8"?>
<sst xmlns="http://schemas.openxmlformats.org/spreadsheetml/2006/main" count="2347" uniqueCount="688">
  <si>
    <t>SNCC.F.053</t>
  </si>
  <si>
    <t>Fecha de Revisión</t>
  </si>
  <si>
    <t>Fecha de Aprobación</t>
  </si>
  <si>
    <t>Versión</t>
  </si>
  <si>
    <t>No. de Páginas</t>
  </si>
  <si>
    <t>DIRECCIÓN GENERAL DE ÉTICA E INTEGRIDAD GUBERNAMENTAL (DIGEIG)</t>
  </si>
  <si>
    <t>PLAN ANUAL DE COMPRAS Y CONTRATACIONES AÑO 2014</t>
  </si>
  <si>
    <t>FECHA DE NECESIDAD</t>
  </si>
  <si>
    <t xml:space="preserve">CÓDIGO DEL CATÁLOGO DE BIENES Y SERVICIOS (CBS) 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</si>
  <si>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</si>
  <si>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</si>
  <si>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</si>
  <si>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</si>
  <si>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</si>
  <si>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</si>
  <si>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</si>
  <si>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</si>
  <si>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 ESTIMADO</t>
  </si>
  <si>
    <t>COSTO TOTAL POR CÓDIGO DE CATÁLOGO DE BIENES Y SERVICIOS (CBS)</t>
  </si>
  <si>
    <t xml:space="preserve"> PROCEDIMIENTO DE SELECCIÓN </t>
  </si>
  <si>
    <t>FUENTE DE FINANCIAMIENTO</t>
  </si>
  <si>
    <t>VALOR ADQUIRIDO</t>
  </si>
  <si>
    <t>OBSERVACIÓN</t>
  </si>
  <si>
    <t>1016 - Productos de floricultura y silvicultura</t>
  </si>
  <si>
    <t>Ofrenda Floral</t>
  </si>
  <si>
    <t>Unidad</t>
  </si>
  <si>
    <t>COMPRA DIRECTA</t>
  </si>
  <si>
    <t>PN</t>
  </si>
  <si>
    <t>Ref. PT 2014 - Proy. 7, act.42.</t>
  </si>
  <si>
    <t xml:space="preserve">1010 - Animales vivos </t>
  </si>
  <si>
    <t>LICITACIÓN PÚBLICA INTERNACIONAL</t>
  </si>
  <si>
    <t>Flores para desarrollo de actividades para dias del Trabajador,Madres, Padres etc.</t>
  </si>
  <si>
    <t>Ref. PT 2014 - Proy.31, act.166</t>
  </si>
  <si>
    <t>1011 - Productos de casa para el animal doméstico</t>
  </si>
  <si>
    <t>LICITACIÓN PÚBLICA NACIONAL</t>
  </si>
  <si>
    <t>Flores para talleres de socialización</t>
  </si>
  <si>
    <t>Ref. PT 2014 - Proy.50, act.255.</t>
  </si>
  <si>
    <t>1012 - Pienso para animales</t>
  </si>
  <si>
    <t>LICITACIÓN RESTRINGIDA</t>
  </si>
  <si>
    <t>Flores para talleres internos de socialización</t>
  </si>
  <si>
    <t>Ref. PT 2014 - Proy.50, act.257.</t>
  </si>
  <si>
    <t>1015 - Semillas, bulbos, plántulas y esquejes</t>
  </si>
  <si>
    <t>COMPRA MENOR</t>
  </si>
  <si>
    <t>1411 - Productos de papel</t>
  </si>
  <si>
    <t>Adquisicion de Libros</t>
  </si>
  <si>
    <t>Ref. PT 2014 - Proy. 2, act.15.</t>
  </si>
  <si>
    <t>1013 - Recipientes y hábitat para animales</t>
  </si>
  <si>
    <t>SORTEO DE OBRAS</t>
  </si>
  <si>
    <t xml:space="preserve">Papel de escritorio </t>
  </si>
  <si>
    <t>Ref. PT 2014 - Proy.39, act.206c</t>
  </si>
  <si>
    <t>1014 - Artículos de talabartería y arreos</t>
  </si>
  <si>
    <t>COMPARACIÓN DE PRECIOS</t>
  </si>
  <si>
    <t>Papel higiénico</t>
  </si>
  <si>
    <t>1510 - Combustibles</t>
  </si>
  <si>
    <t>Gasolina</t>
  </si>
  <si>
    <t>Ref. PT 2014 - Proy. 4, act.25-26.</t>
  </si>
  <si>
    <t>1017 - Abonos, nutrientes para plantas y herbicidas</t>
  </si>
  <si>
    <t>Galones</t>
  </si>
  <si>
    <t>Ref. PT 2014 - Proy.39, act.206h</t>
  </si>
  <si>
    <t xml:space="preserve">1019 - Productos para el control de plagas y malas hierbas </t>
  </si>
  <si>
    <t>Gasoil</t>
  </si>
  <si>
    <t>1110 - Minerales, minerales metálicos y metales</t>
  </si>
  <si>
    <t>Gas GLP</t>
  </si>
  <si>
    <t>1111 - Tierra y piedra</t>
  </si>
  <si>
    <t>1512 - Lubricantes, aceites, grasas y anticorrosivos</t>
  </si>
  <si>
    <t>Aceites, Grasas y Lubricantes</t>
  </si>
  <si>
    <t>1112 - Productos no comestibles de planta y silvicultura</t>
  </si>
  <si>
    <t>2510 - Vehículos de motor</t>
  </si>
  <si>
    <t>Motocicleta</t>
  </si>
  <si>
    <t>Ref. PT 2014 - Proy.51, act.261.</t>
  </si>
  <si>
    <t>1113 - Productos animales no comestibles</t>
  </si>
  <si>
    <t>3912 - Equipos, suministros y componentes eléctricos</t>
  </si>
  <si>
    <t>Regletas con protección de voltaje</t>
  </si>
  <si>
    <t>Ref. PT 2014 - Proy. 47, act. 240f</t>
  </si>
  <si>
    <t>1114 - Chatarra y materiales de desecho</t>
  </si>
  <si>
    <t>Regletas</t>
  </si>
  <si>
    <t>1115 - Fibra, hilos e hilados</t>
  </si>
  <si>
    <t>Caja de Cable de Red Cat. 6</t>
  </si>
  <si>
    <t>Caja</t>
  </si>
  <si>
    <t>Ref. PT 2014 - Proy. 47, act. 240j</t>
  </si>
  <si>
    <t>1116 - Tejidos y materiales de cuero</t>
  </si>
  <si>
    <t>Conectores RJ-45 100/1</t>
  </si>
  <si>
    <t>1119 - Desechos metálicos y chatarra</t>
  </si>
  <si>
    <t>4319 - Dispositivos de comunicaciones y accesorios</t>
  </si>
  <si>
    <t>Flotas telefónicas para coordinación eventos y enc. Comunicaciones</t>
  </si>
  <si>
    <t>Ref. PT 2014 - Proy.45, act.238.</t>
  </si>
  <si>
    <t>1213 - Materiales explosivos</t>
  </si>
  <si>
    <t>Nuevos telefonos IP</t>
  </si>
  <si>
    <t>1214 - Elementos y gases</t>
  </si>
  <si>
    <t>Radio de comunicación y equipos moviles</t>
  </si>
  <si>
    <t>Ref. PT 2014 - Proy.39, act.206g</t>
  </si>
  <si>
    <t>1216 - Aditivos</t>
  </si>
  <si>
    <t>4320 - Componentes para tecnología de la información, difusión o telecomunicaciones</t>
  </si>
  <si>
    <t>CDs AIP</t>
  </si>
  <si>
    <t>Unidades</t>
  </si>
  <si>
    <t>Ref. PT2014-Proy.16,Act. 96</t>
  </si>
  <si>
    <t>1217 - Colorantes</t>
  </si>
  <si>
    <t>Compra de DVD y Betacam.</t>
  </si>
  <si>
    <t>1235 - Compuestos y mezclas</t>
  </si>
  <si>
    <t>Kit que incluya Trípode cámara de vídeo-  Manfrotto MVH502A,546BK Video Tripod System with Mvh502A Head, 546 Tripod and Tripod Bag.</t>
  </si>
  <si>
    <t>1310 - Caucho y elastómeros</t>
  </si>
  <si>
    <t>Yongnuo RF-603 C3 2.4GHz Wireless Flash Trigger/Wireless Shutter Release Transceiver  (*1 )Kit for Canon 1D/5D/7D/50D/40D/30D/20D/10D Series.</t>
  </si>
  <si>
    <t>1311 - Resinas y colofonias y otros materiales derivados de resina</t>
  </si>
  <si>
    <t>Yongnuo YN-565 EX TTL Flash Speedlite Canon 5D II 7D ,30D ,40D, 50D ,350D, 400D ,450D.</t>
  </si>
  <si>
    <t>1410 - Materiales de papel</t>
  </si>
  <si>
    <t>Batería recargable para cámara Panasonic.</t>
  </si>
  <si>
    <t>Un flash memory card de 64GB.</t>
  </si>
  <si>
    <t>1412 - Papel para uso industrial</t>
  </si>
  <si>
    <t>Disco Duro Externo de 1TB para soportes, backups y mover aplicaciones e información de un equipo a otro.</t>
  </si>
  <si>
    <t>Cintas Limpiadoras para Tape Backup HL Ultrium 5</t>
  </si>
  <si>
    <t>1511 - Combustibles gaseosos y aditivos</t>
  </si>
  <si>
    <t>Set de 4 Radios de Comunicación, para comunicación interna</t>
  </si>
  <si>
    <t>Productos eléctricos y afines</t>
  </si>
  <si>
    <t>4321 - Equipo informático y accesorios</t>
  </si>
  <si>
    <t xml:space="preserve">Reloj biometrico para la captura de huella </t>
  </si>
  <si>
    <t>Ref. PT 2014 - Proy.31, act.158.</t>
  </si>
  <si>
    <t>1513 - Combustible para reactores nucleares</t>
  </si>
  <si>
    <t>Impresora Laser B/N con 2 bandejas</t>
  </si>
  <si>
    <t xml:space="preserve">Ref. PT 2014 - Proy. 47, act. 240a </t>
  </si>
  <si>
    <t>2010 - Maquinaria y equipo de minería y explotación de canteras</t>
  </si>
  <si>
    <t>Web-Cam HD</t>
  </si>
  <si>
    <t>2011 - Equipo de perforación y explotación de pozos</t>
  </si>
  <si>
    <t>Impresora Multifuncional  con scanner</t>
  </si>
  <si>
    <t>Ref. PT 2014 - Proy. 47, act. 240b</t>
  </si>
  <si>
    <t>2012 - Equipo para perforación y exploración para petróleo</t>
  </si>
  <si>
    <t xml:space="preserve">Laptop </t>
  </si>
  <si>
    <t>Ref. PT 2014 - Proy. 47, act. 240a, c-f, j.</t>
  </si>
  <si>
    <t>2013 - Materiales para operaciones y perforación de petróleo y gas</t>
  </si>
  <si>
    <t>Mouse</t>
  </si>
  <si>
    <t>Ref. PT 2014 - Proy. 47, act. 240c</t>
  </si>
  <si>
    <t>2014 - Equipo de producción y operación de gas y petróleo</t>
  </si>
  <si>
    <t>Servidor replicador para Oficina Regional Santiago</t>
  </si>
  <si>
    <t>Ref. PT 2014 - Proy. 47, act. 243</t>
  </si>
  <si>
    <t>2110 - Maquinaria y equipo para agricultura, silvicultura y paisaje</t>
  </si>
  <si>
    <t>Laptop Dell XPS 15</t>
  </si>
  <si>
    <t>Ref. PT 2014 - Proy. 47, act. 240e</t>
  </si>
  <si>
    <t>2111 - Equipo de pesca y acuicultura</t>
  </si>
  <si>
    <t>Computador Dell para sustituir el equipo dañado del diagramador con: * Un (1) Procesaror: Intel Core i7 4770, 8GB RAM,  * Una Tarjeta de Video Nvidia GeForce GTX 680 - 2GB, Windows 8 Pro</t>
  </si>
  <si>
    <t>2210 - Maquinaria y equipo pesado de construcción</t>
  </si>
  <si>
    <t>Tablets Samsung Galaxy Tab 2, 10.1, WIFI 16GB, con Micro SD de 32 GB Adicionales</t>
  </si>
  <si>
    <t>2310 - Maquinaria para la transformación de materias primas</t>
  </si>
  <si>
    <t>Decodificador Hauppage para transimisión simultanea de eventos.</t>
  </si>
  <si>
    <t>2311 - Maquinaria para transformación de petróleo</t>
  </si>
  <si>
    <t>Impresora multifuncional con bandeja de alimentación en scanner para la digitalización de expedientes.</t>
  </si>
  <si>
    <t>Ref. PT 2014 - Proy. 47, act. 240g</t>
  </si>
  <si>
    <t>Computadoras, con sus correspondientes licencias de office y monitor</t>
  </si>
  <si>
    <t>Memorias USB de 32 GB</t>
  </si>
  <si>
    <t>Teclados</t>
  </si>
  <si>
    <t>4322 - Datos-voz, equipo de red multimedia, plataformas y accesorios</t>
  </si>
  <si>
    <t>Actualizar la Central telefónica para que soporte 150 extensiones adicionales y no se saturen las líneas</t>
  </si>
  <si>
    <t>Switchs de 5 Puertos</t>
  </si>
  <si>
    <t>4323 - Software</t>
  </si>
  <si>
    <t>Software Dragon, para transcripción de videos (Drago Naturally Speaking Español)</t>
  </si>
  <si>
    <t>Un programa de Recursos Humanos para eficientizar la prestación de servicios a los servidores en el tiempo oportuno, que contenga los siguientes módulos: Recursos Humanos, Nómina, Control Asistencia, Instalación y entrenamiento.</t>
  </si>
  <si>
    <t>Ref. PT 2014 - Proy. 47, act. 240h</t>
  </si>
  <si>
    <t>Un sistema financiero integrado, que permita integrar todas las fúnciones del área con las de toda la institución</t>
  </si>
  <si>
    <t>Ref. PT 2014 - Proy. 47, act. 240i</t>
  </si>
  <si>
    <t>Licencias para 25 computadoras</t>
  </si>
  <si>
    <t>4410 - Maquinaria, suministros y accesorios de oficina</t>
  </si>
  <si>
    <t>Libretas y lapiceros</t>
  </si>
  <si>
    <t>Ref. PT2014-Proy.14,Act. 84</t>
  </si>
  <si>
    <t>Ref. PT2014-Proy.14,Act. 85</t>
  </si>
  <si>
    <t>Ref. PT2014-Proy.14,Act. 86</t>
  </si>
  <si>
    <t>Botellas de aire comprimido</t>
  </si>
  <si>
    <t>Latas de pina espuma grande</t>
  </si>
  <si>
    <t>Mascarillas desechables</t>
  </si>
  <si>
    <t>1117 - Aleaciones</t>
  </si>
  <si>
    <t>Guantes desechables</t>
  </si>
  <si>
    <t>1118 - Óxido metálico</t>
  </si>
  <si>
    <t>Útiles de escritorio, oficina, informática y de enseñanza</t>
  </si>
  <si>
    <t>Tóner 05A</t>
  </si>
  <si>
    <t>Tóner 49A</t>
  </si>
  <si>
    <t>Tóner 64A</t>
  </si>
  <si>
    <t>Tóner CC530A - impresora HP 2025 (negro)</t>
  </si>
  <si>
    <t>Tóner CC531A - impresora HP 2025 (azul)</t>
  </si>
  <si>
    <t>1218 - Ceras y aceites</t>
  </si>
  <si>
    <t>Tóner CC532A - impresora HP 2025 (amarillo)</t>
  </si>
  <si>
    <t>1219 - Solventes</t>
  </si>
  <si>
    <t>Tóner CC533A - impresora HP 2025 (rojo)</t>
  </si>
  <si>
    <t>Tóner CE250A - impresora HP CP3525dm (negro)</t>
  </si>
  <si>
    <t>Tóner CE251A - impresora HP CP3525dm (azul)</t>
  </si>
  <si>
    <t>Tóner CE252A - impresora HP CP3525dm (amarillo)</t>
  </si>
  <si>
    <t>Tóner CE253A - impresora HP CP3525dm (rojo)</t>
  </si>
  <si>
    <t>Tóner para impresora M475dn CE410A negro</t>
  </si>
  <si>
    <t>Tóner para impresora M475dn CE411A azul</t>
  </si>
  <si>
    <t>Tóner para impresora M475dn CE412A amarillo</t>
  </si>
  <si>
    <t>Tóner para impresora M475dn CE413A magenta</t>
  </si>
  <si>
    <t>Tóner MP301 multifuncional RICOH MP301</t>
  </si>
  <si>
    <t>Tóner multifuncional (amarillo)</t>
  </si>
  <si>
    <t>Tóner multifuncional (azul)</t>
  </si>
  <si>
    <t>Tóner multifuncional (negro)</t>
  </si>
  <si>
    <t>Tóner multifuncional (rojo)</t>
  </si>
  <si>
    <t>4411 - Accesorios de oficina y escritorio</t>
  </si>
  <si>
    <t>Mouse Pad con reposo de muñeca</t>
  </si>
  <si>
    <t>Mouse pad</t>
  </si>
  <si>
    <t>Escritorios con módulos de archivos</t>
  </si>
  <si>
    <t>Sillas giratorias</t>
  </si>
  <si>
    <t>Credenzas</t>
  </si>
  <si>
    <t>Archivos de 4 gavetas</t>
  </si>
  <si>
    <t>Estantes</t>
  </si>
  <si>
    <t>Mesas de 4 personas con sillas</t>
  </si>
  <si>
    <t>Otros equipos</t>
  </si>
  <si>
    <t>Archivo de 4 gavetas</t>
  </si>
  <si>
    <t>Ref. PT 2014 - Proy.39, act.206d</t>
  </si>
  <si>
    <t>Escritorio</t>
  </si>
  <si>
    <t>Silla técnica</t>
  </si>
  <si>
    <t>Mesa para escáner</t>
  </si>
  <si>
    <t>Trituradora de papel</t>
  </si>
  <si>
    <t>Silla técnica ortopédica</t>
  </si>
  <si>
    <t>Anaquel integrado a la pared</t>
  </si>
  <si>
    <t>Archivo modular de tres gavetas</t>
  </si>
  <si>
    <t>4412 - Suministros de oficina</t>
  </si>
  <si>
    <t>Paquete de 1000 tie-wraps</t>
  </si>
  <si>
    <t>Paquete</t>
  </si>
  <si>
    <t>4510 - Equipo de imprenta y publicación</t>
  </si>
  <si>
    <t>Renovación y diseño de murales informativos</t>
  </si>
  <si>
    <t>Ref. PT 2014 - Proy.42, act.216.</t>
  </si>
  <si>
    <t>4511 - Equipos de audio y video para presentación y composición</t>
  </si>
  <si>
    <t>Pantalla informativa y audiovisual en recepción.HD 42"</t>
  </si>
  <si>
    <t>Proyector</t>
  </si>
  <si>
    <t>Ref. PT 2014 - Proy. 47, act. 240d</t>
  </si>
  <si>
    <t>Base para proyector</t>
  </si>
  <si>
    <t>4713 - Suministros de limpieza</t>
  </si>
  <si>
    <t>Útiles de cocina y comedor</t>
  </si>
  <si>
    <t>5016 - Chocolates, azúcares, edulcorantes y productos de confitería</t>
  </si>
  <si>
    <t>Café</t>
  </si>
  <si>
    <t>Paquete 1 libra</t>
  </si>
  <si>
    <t xml:space="preserve">Azucar crema </t>
  </si>
  <si>
    <t>Paquete 10 libra</t>
  </si>
  <si>
    <t>Azucar blanca</t>
  </si>
  <si>
    <t>Cremora 35.3oz</t>
  </si>
  <si>
    <t>Iced Tea Lemon Mix 92.8oz</t>
  </si>
  <si>
    <t>5212 - Ropa de cama, mantelerías, paños de cocina y toallas</t>
  </si>
  <si>
    <t>Mantel para mesa</t>
  </si>
  <si>
    <t>5214 - Aparatos electrodomésticos</t>
  </si>
  <si>
    <t>Microondas</t>
  </si>
  <si>
    <t>Ref. PT 2014 - Proy.39, act.206e</t>
  </si>
  <si>
    <t>Aspiradora</t>
  </si>
  <si>
    <t>Nevera</t>
  </si>
  <si>
    <t>Abanicos</t>
  </si>
  <si>
    <t>Extractores</t>
  </si>
  <si>
    <t>Acondicionador de aire</t>
  </si>
  <si>
    <t>5216 - Electrónica de consumo</t>
  </si>
  <si>
    <t>Monitor / TV de 32" para monitorear en tiempo real los recursos tecnológicos de la institución</t>
  </si>
  <si>
    <t>Headsets de teléfono para recepcionistas</t>
  </si>
  <si>
    <t>Headsets de computadoras</t>
  </si>
  <si>
    <t>Ref. PT 2014 - Proy. 47, act. 241</t>
  </si>
  <si>
    <t>5510 - Medios impresos</t>
  </si>
  <si>
    <t>Carpetas con bolsillos con logo DIGEIG impreso</t>
  </si>
  <si>
    <t>Sobres #10 con logo DIGEIG impreso</t>
  </si>
  <si>
    <t>Caja (500/1)</t>
  </si>
  <si>
    <t>Sobres 8 1/2 x 14 con logo DIGEIG impreso</t>
  </si>
  <si>
    <t>5512 - Etiquetado y accesorios</t>
  </si>
  <si>
    <t>Compra y adquisición de 20 portanombres en acrílicos.</t>
  </si>
  <si>
    <t>Banner de promoción</t>
  </si>
  <si>
    <t>Ref. PT 2014 - Proy.45, act.239.</t>
  </si>
  <si>
    <t>5610 - Muebles de alojamiento</t>
  </si>
  <si>
    <t>Compra y mantenimiento de utilidades escenográficas</t>
  </si>
  <si>
    <t>Paquete de mantenimiento</t>
  </si>
  <si>
    <t xml:space="preserve">Mesas cuadradas desplegables </t>
  </si>
  <si>
    <t>7210 - Construcción de edificios, atención, mantenimiento y servicios de reparaciones</t>
  </si>
  <si>
    <t>Mantenimiento de mobiliarios</t>
  </si>
  <si>
    <t>Ref. PT 2014 - Proy.39, act.206b</t>
  </si>
  <si>
    <t>Fumigacion locales</t>
  </si>
  <si>
    <t>Mantenimiento de acondicinadores de aire</t>
  </si>
  <si>
    <t>Mantenimiento de plantas electrica</t>
  </si>
  <si>
    <t>Mantenimiento de edificios</t>
  </si>
  <si>
    <t>Mantenimiento de fotocopiadora</t>
  </si>
  <si>
    <t>7810 - Transporte de correo y carga</t>
  </si>
  <si>
    <t xml:space="preserve">Distribución de invitaciones </t>
  </si>
  <si>
    <t xml:space="preserve">Unidad </t>
  </si>
  <si>
    <t>Ref. PT 2014 - Proy. 4, act.27.</t>
  </si>
  <si>
    <t>Distribución invitaciones</t>
  </si>
  <si>
    <t>Ref. PT 2014 - Proy. 22, act. 126.</t>
  </si>
  <si>
    <t>Distribución invitaciones Día Ética</t>
  </si>
  <si>
    <t>Ref. PT 2014 - Proy. 28, act. 148.</t>
  </si>
  <si>
    <t xml:space="preserve">Compra y distribución de invitaciones. </t>
  </si>
  <si>
    <t>Distribución de invitaciones para talleres de socialización</t>
  </si>
  <si>
    <t>Distribución de invitaciones para talleres internos de socialización</t>
  </si>
  <si>
    <t>7811 - Transporte de pasajeros</t>
  </si>
  <si>
    <t>Pago de taxi</t>
  </si>
  <si>
    <t>Ref. PT 2014 - Proy. 3, act.18-19.</t>
  </si>
  <si>
    <t>Boleto aéreo</t>
  </si>
  <si>
    <t>Ref. PT2014-Proy.13,Act. 79</t>
  </si>
  <si>
    <t>Servicios de taxi</t>
  </si>
  <si>
    <t>Ref. PT 2014 - Proy.19, act.107</t>
  </si>
  <si>
    <t>Servicio de taxis</t>
  </si>
  <si>
    <t>Ref. PT 2014 - Proy. 22, act. 123.</t>
  </si>
  <si>
    <t>Ref. PT 2014 - Proy. 22, act. 124.</t>
  </si>
  <si>
    <t>Boletos aéreos MESICIC</t>
  </si>
  <si>
    <t>Ref. PT 2014 - Proy.51, act.259.</t>
  </si>
  <si>
    <t>Boletos aéreos CNUCC</t>
  </si>
  <si>
    <t>Boletos aéreos OGP</t>
  </si>
  <si>
    <t>Otros boletos aéreos</t>
  </si>
  <si>
    <t>Ref. PT 2014 - Proy.51, act.260.</t>
  </si>
  <si>
    <t>Servicio de Taxis para Encuentro de Conocimiento Región Norte</t>
  </si>
  <si>
    <t>Ref. PT 2014 - Proy.52, act.262.</t>
  </si>
  <si>
    <t>Servicio de Taxis para Encuentro de Conocimiento Región Sur</t>
  </si>
  <si>
    <t>Ref. PT 2014 - Proy.52, act.263.</t>
  </si>
  <si>
    <t>Servicio de Taxis para Encuentro de Conocimiento Región Este</t>
  </si>
  <si>
    <t>Ref. PT 2014 - Proy.52, act.264.</t>
  </si>
  <si>
    <t>7818 - Servicios de mantenimiento o reparaciones de transportes</t>
  </si>
  <si>
    <t>Combustible para traslado Taller de Acceso a la Informacion Publica</t>
  </si>
  <si>
    <t>Ref. PT2014-Proy.16,Act. 91</t>
  </si>
  <si>
    <t>Ref. PT2014-Proy.16,Act. 92</t>
  </si>
  <si>
    <t>Combustible para viajes al interior</t>
  </si>
  <si>
    <t>Aprovisionamiento de combustible</t>
  </si>
  <si>
    <t>Ref. PT 2014 - Proy. 23, act. 130.</t>
  </si>
  <si>
    <t>Mantenimiento de vehiculos</t>
  </si>
  <si>
    <t>8010 - Servicios de asesoría de gestión</t>
  </si>
  <si>
    <t>Consultoría para la elaboración y desarrollo del Plan Estratégico 2014-2017</t>
  </si>
  <si>
    <t>Consultoría para la elaboración del Manual General de Procedimientos</t>
  </si>
  <si>
    <t>8011 - Servicios de recursos humanos</t>
  </si>
  <si>
    <t>Contratacion de especialista responsable en el area de Estructuras Organizativas</t>
  </si>
  <si>
    <t>Ref. PT 2014 - Proy.31, act.160.</t>
  </si>
  <si>
    <t>Contratacion de analista especialista en el area de Estructuras Organizativas</t>
  </si>
  <si>
    <t>Ref. PT 2014 - Proy.31, act.159</t>
  </si>
  <si>
    <t>Contratación de una persona de apoyo</t>
  </si>
  <si>
    <t>8013 - Servicios inmobiliarios</t>
  </si>
  <si>
    <t>Alquileres y rentas de edificios y locales para talleres de socialización</t>
  </si>
  <si>
    <t>Alquileres y rentas de edificios y locales para talleres internos de socialización</t>
  </si>
  <si>
    <t>Alquiler de Salón para Encuentro de Conocimiento Región Norte</t>
  </si>
  <si>
    <t>Alquiler de Salón para Encuentro de Conocimiento Región Sur</t>
  </si>
  <si>
    <t>Alquiler de Salón para Encuentro de Conocimiento Región Este</t>
  </si>
  <si>
    <t>8110 - Servicios profesionales de ingeniería</t>
  </si>
  <si>
    <t>Rediseño gráfico del Portal Gobierno Abierto</t>
  </si>
  <si>
    <t>Ref. PT 2014 - Proy. 47, act. 246</t>
  </si>
  <si>
    <t>Desarrollar portal web "ventanilla unica" de solicitud de acceso a la información publica</t>
  </si>
  <si>
    <t>Ref. PT 2014 - Proy. 47, act. 251</t>
  </si>
  <si>
    <t>Diseño, desarrollo e implementación portal de transparencia RD</t>
  </si>
  <si>
    <t>Ref. PT 2014 - Proy. 47, act. 254</t>
  </si>
  <si>
    <t>8111 - Servicios informáticos</t>
  </si>
  <si>
    <t>Renovación Cuenta Vimeo</t>
  </si>
  <si>
    <t>Cuenta Premium Flickr</t>
  </si>
  <si>
    <t>Servicio de Internet portable pre pago con buen ancho de banda, para transmisión simultanea de actividades.</t>
  </si>
  <si>
    <t>Gestionar el pago de la anualidad del servicio de Google APPS para un estimado de 80 usuarios</t>
  </si>
  <si>
    <t>Incremento ancho de banda en servicio de Internet en sede</t>
  </si>
  <si>
    <t>Licencias de Microsoft Visio Standard</t>
  </si>
  <si>
    <t>Renovar licencia de Antivirus para cien (100) usuarios</t>
  </si>
  <si>
    <t>Licencias Adobe Photoshop CS6</t>
  </si>
  <si>
    <t xml:space="preserve">Licencia Adobe Indesign CS6  </t>
  </si>
  <si>
    <t xml:space="preserve">Licencia Adobe Premier Pro CS6  </t>
  </si>
  <si>
    <t>Contratar línea dedicada de data / voz, para interconectar la red de la sede central de la DIGEIG, con la oficina regional de Santiago</t>
  </si>
  <si>
    <t>Ref. PT 2014 - Proy. 47, act. 242</t>
  </si>
  <si>
    <t>2312 - Maquinaria y accesorios de textiles y tejidos</t>
  </si>
  <si>
    <t>Instalación línea dedicada</t>
  </si>
  <si>
    <t>2313 - Maquinaria y equipos lapidarios</t>
  </si>
  <si>
    <t>8210 - Publicidad</t>
  </si>
  <si>
    <t>Publicación de llamado a concurso</t>
  </si>
  <si>
    <t>2314 - Maquinaria de reparación y accesorios para trabajar cuero</t>
  </si>
  <si>
    <t>Publicación de anuncios oficiales en medios de circulación nacional</t>
  </si>
  <si>
    <t>Ref. PT 2014 - Proy.43, act.227.</t>
  </si>
  <si>
    <t>2315 - Maquinaria, equipo y suministros de procesos industriales</t>
  </si>
  <si>
    <t>Publicación TDR en medios de prensa escrita</t>
  </si>
  <si>
    <t>2316 - Máquinas, equipo y suministros para fundición</t>
  </si>
  <si>
    <t>2317 - Maquinaria, equipo y suministros para talleres</t>
  </si>
  <si>
    <t>8211 - Escritura y traducciones</t>
  </si>
  <si>
    <t>Renovaciones de suscripciones anuales en 6 periódicos</t>
  </si>
  <si>
    <t>Ref. PT 2014 - Proy.45, act.232.</t>
  </si>
  <si>
    <t>2318 - Equipo industrial para alimentos y bebidas</t>
  </si>
  <si>
    <t>8212 -  Servicios de reproducción</t>
  </si>
  <si>
    <t>Impresion afiches</t>
  </si>
  <si>
    <t>2321 - Maquinaria de fabricación electrónica, equipo y accesorios</t>
  </si>
  <si>
    <t>2323 - Equipo y maquinaria de procesamiento de madera y aserrado</t>
  </si>
  <si>
    <t>Impresion brochures</t>
  </si>
  <si>
    <t>2410 - Maquinaria y equipo para manejo de materiales</t>
  </si>
  <si>
    <t>2412 - Materiales de envasado</t>
  </si>
  <si>
    <t>2411 - Recipientes y almacenamiento</t>
  </si>
  <si>
    <t>2413 - Refrigeración industrial</t>
  </si>
  <si>
    <t>Impresion folleto</t>
  </si>
  <si>
    <t>2414 - Suministros de embalaje</t>
  </si>
  <si>
    <t>Impresion documento</t>
  </si>
  <si>
    <t>Impresion Guia</t>
  </si>
  <si>
    <t>Impresion documentos CI</t>
  </si>
  <si>
    <t xml:space="preserve">Fotocopias e impresión de certificados </t>
  </si>
  <si>
    <t>Ref. PT 2014 - Proy. 4, act.21-24.</t>
  </si>
  <si>
    <t>Impresion documentos</t>
  </si>
  <si>
    <t>Ref. PT 2014 - Proy. 4, act.30-31.</t>
  </si>
  <si>
    <t>Impresión de materiales</t>
  </si>
  <si>
    <t>Ref. PT 2014 - Proy. 4, act.32-33.</t>
  </si>
  <si>
    <t>Impresion de Brochure</t>
  </si>
  <si>
    <t>Ref. PT 2014 - Proy. 7, act.43.</t>
  </si>
  <si>
    <t>Impresión de propuesta de ley y reglamento</t>
  </si>
  <si>
    <t>Ref. PT 2014 - Proy. 8, act.45.</t>
  </si>
  <si>
    <t>Impresion y encuadernacion Seminario Gobierno Abierto</t>
  </si>
  <si>
    <t>Impresion material informativo Gobierno Abierto</t>
  </si>
  <si>
    <t>Ref. PT2014-Proy.13,Act. 81</t>
  </si>
  <si>
    <t>Impresion y encuadernacion Taller Accceso a la Información</t>
  </si>
  <si>
    <t>Impresion y encuadernacion Taller Accceso a la Informaci</t>
  </si>
  <si>
    <t>Impresion y encuadernacion Dia del Derecho a Saber</t>
  </si>
  <si>
    <t>Ref. PT2014-Proy.16,Act. 94</t>
  </si>
  <si>
    <t>Diagramacion e impresion material didactico AIP</t>
  </si>
  <si>
    <t>Impresion brochures AIP</t>
  </si>
  <si>
    <t>Impresion y encuadernacion actividad piloto Sistema Unico de solicitud AIP</t>
  </si>
  <si>
    <t>Ref. PT2014-Proy.18,Act. 104</t>
  </si>
  <si>
    <t>Fotocopiado e impresión certificados 1er diplomado</t>
  </si>
  <si>
    <t>Ref. PT 2014 - Proy. 23, act. 129.</t>
  </si>
  <si>
    <t>Fotocopiado e impresión certificados 2do diplomado</t>
  </si>
  <si>
    <t>Fotocopiado e impresión certificados diplomados</t>
  </si>
  <si>
    <t>Ref. PT 2014 - Proy. 23, act. 131.</t>
  </si>
  <si>
    <t>Impresión materiales de apoyo</t>
  </si>
  <si>
    <t>Ref. PT 2014 - Proy. 27, act. 142.</t>
  </si>
  <si>
    <t>Ref. PT 2014 - Proy. 27, act. 143.</t>
  </si>
  <si>
    <t>Ref. PT 2014 - Proy. 27, act. 144.</t>
  </si>
  <si>
    <t>Impresión materiales didácticos e invitaciones</t>
  </si>
  <si>
    <t>Ref. PT 2014 - Proy. 28, act. 150.</t>
  </si>
  <si>
    <t>Impresión y encuadernación para Encuentro Plan de Trabajo General 2015</t>
  </si>
  <si>
    <t>Ref. PT 2014 - Proy.34, act.180.</t>
  </si>
  <si>
    <t xml:space="preserve">Impresión y publicación de fascículo / revista </t>
  </si>
  <si>
    <t>Ref. PT 2014 - Proy.43, act.223.</t>
  </si>
  <si>
    <t>Impresión 2,000 cápsulas tipo afiches y otras mod. publicaciones</t>
  </si>
  <si>
    <t>Ref. PT 2014 - Proy.43, act.224.</t>
  </si>
  <si>
    <t>Diseño, impresión y publicación de comics y material de entretenimiento</t>
  </si>
  <si>
    <t>Ref. PT 2014 - Proy.43, act.225.</t>
  </si>
  <si>
    <t>Requerimientos institucionales de impresión de documentos, brochures, banners y otros</t>
  </si>
  <si>
    <t>Ref. PT 2014 - Proy.43, act.226.</t>
  </si>
  <si>
    <t>Impresión y encuadernación para talleres de socialización</t>
  </si>
  <si>
    <t>Impresión y distribución de ejemplares del plan estratégico 2014-2017</t>
  </si>
  <si>
    <t>Ref. PT 2014 - Proy.50, act.256.</t>
  </si>
  <si>
    <t>Impresión y encuadernación de Manual General de Procedimientos</t>
  </si>
  <si>
    <t>Impresión y encuadernación para talleres internos de socialización</t>
  </si>
  <si>
    <t>Impresión y encuadernación para Encuentros de Conocimiento</t>
  </si>
  <si>
    <t>Ref. PT 2014 - Proy.52, act.265.</t>
  </si>
  <si>
    <t>8610 - Formación profesional</t>
  </si>
  <si>
    <t xml:space="preserve">Ejecucion programa de formacion </t>
  </si>
  <si>
    <t>Ref. PT 2014 - Proy.31, act.164</t>
  </si>
  <si>
    <t>9010 - Restaurantes y catering (servicios de comidas y bebidas)</t>
  </si>
  <si>
    <t>Refrigerio encuentros</t>
  </si>
  <si>
    <t>Ref. PT 2014 - Proy. 2, act.4-5.</t>
  </si>
  <si>
    <t>Refrigerio Taller</t>
  </si>
  <si>
    <t>Ref. PT 2014 - Proy. 2, act.9.</t>
  </si>
  <si>
    <t>Refrigerio Acto</t>
  </si>
  <si>
    <t>Ref. PT 2014 - Proy. 2, act.12.</t>
  </si>
  <si>
    <t>Refrigerio Encuentro</t>
  </si>
  <si>
    <t>Refrigerio Diplomados</t>
  </si>
  <si>
    <t>Refrigerio Seminarios</t>
  </si>
  <si>
    <t xml:space="preserve">Refrigerio Conferencia </t>
  </si>
  <si>
    <t>Estación de Café, leche y te</t>
  </si>
  <si>
    <t>Ref. PT 2014 - Proy. 4, act.28-29.</t>
  </si>
  <si>
    <t>Refrigerio Talleres</t>
  </si>
  <si>
    <t>Refrigerio Encuentros</t>
  </si>
  <si>
    <t>Ref. PT 2014 - Proy. 5, act.34-36.</t>
  </si>
  <si>
    <t>Refrigerio Evento</t>
  </si>
  <si>
    <t>Ref. PT 2014 - Proy. 8, act.47.</t>
  </si>
  <si>
    <t>Refrigerio reuniones</t>
  </si>
  <si>
    <t>Ref. PT 2014 - Proy. 9, act.49.</t>
  </si>
  <si>
    <t>Refrigerio taller</t>
  </si>
  <si>
    <t>Ref. PT 2014 - Proy. 9, act.50.</t>
  </si>
  <si>
    <t>Refrigerios taller IPAC</t>
  </si>
  <si>
    <t>Ref. PT2014-Proy.10,Act. 57</t>
  </si>
  <si>
    <t>Ref. PT2014-Proy.10,Act. 58</t>
  </si>
  <si>
    <t>Refigerio  encuentro sociedad civil</t>
  </si>
  <si>
    <t>Ref. PT2014-Proy.10,Act. 59</t>
  </si>
  <si>
    <t>Ref. PT2014-Proy.10,Act. 60</t>
  </si>
  <si>
    <t>Refrigerio presentacion Portal Datos Abiertos</t>
  </si>
  <si>
    <t>Ref. PT2014-Proy.12,Act. 73</t>
  </si>
  <si>
    <t>Refrigerio Seminario Gobierno Abierto</t>
  </si>
  <si>
    <t>Refigerio taller acceso a la informacion pública</t>
  </si>
  <si>
    <t>RegriferioTaller Region Sur Acceso a la Información</t>
  </si>
  <si>
    <t>RegriferioTaller Region Este Acceso a la Información</t>
  </si>
  <si>
    <t>Refrigerio para jornada de promocion y divulgacion AIP para sociedad civil</t>
  </si>
  <si>
    <t xml:space="preserve">Refrigerio para jornada Region Norte de promocion y divulgacion AIP para sociedad civil </t>
  </si>
  <si>
    <t xml:space="preserve">Refrigerio para jornada Region Sur de promocion y divulgacion AIP para sociedad civil </t>
  </si>
  <si>
    <t>Refrigerio Dia del Derecho a Saber</t>
  </si>
  <si>
    <t>Refrigerio encuentro estandarizacion instituciones nuevas</t>
  </si>
  <si>
    <t>Ref. PT2014-Proy.17,Act. 98</t>
  </si>
  <si>
    <t>Refrigerio actividad piloto Sistema Unico de solicitud AIP</t>
  </si>
  <si>
    <t>Refrigerio 1er encuentro sensibilización</t>
  </si>
  <si>
    <t>Refrigerio 2do encuentro sensibilización</t>
  </si>
  <si>
    <t>Refrigerio juramentaciones CEP</t>
  </si>
  <si>
    <t>Ref. PT 2014 - Proy. 22, act. 125.</t>
  </si>
  <si>
    <t>Refrigerio encuentro promoción DIGEIG</t>
  </si>
  <si>
    <t>Refrigerio 1er diplomado</t>
  </si>
  <si>
    <t>Refrigerio 2do diplomado</t>
  </si>
  <si>
    <t>Refrigerio taller PT 2015 CEP</t>
  </si>
  <si>
    <t>Ref. PT 2014 - Proy. 25, act. 136.</t>
  </si>
  <si>
    <t>Refrigerio encuentro academias</t>
  </si>
  <si>
    <t>Ref. PT 2014 - Proy. 26, act. 138.</t>
  </si>
  <si>
    <t>Refrigerio encuentro comité estudiantes</t>
  </si>
  <si>
    <t>Ref. PT 2014 - Proy. 26, act. 139.</t>
  </si>
  <si>
    <t>Refrigerio taller AIP</t>
  </si>
  <si>
    <t>Refrigerio jornada funcionarios AIP</t>
  </si>
  <si>
    <t>Refrigerio jornada universidades AIP</t>
  </si>
  <si>
    <t>Brindis líquido Ulises Francisco Espaillat</t>
  </si>
  <si>
    <t>Ref. PT 2014 - Proy. 28, act. 149.</t>
  </si>
  <si>
    <t>Refrigerio jornada promoción Día Derecho a Saber</t>
  </si>
  <si>
    <t>Refrigerio encuentro estandarización</t>
  </si>
  <si>
    <t>Ref. PT 2014 - Proy. 29, act. 152.</t>
  </si>
  <si>
    <t>Alimentos y bebidas para desarrollo de actividades para dias del Trabajador,Madres, Padres etc.</t>
  </si>
  <si>
    <t>Refrigerio para evaluación de medio término al plan en ejecución 2014</t>
  </si>
  <si>
    <t>Ref. PT 2014 - Proy.34, act.174.</t>
  </si>
  <si>
    <t>Refrigerio para Encuentro Plan de Trabajo General 2015</t>
  </si>
  <si>
    <t>Refrigerio para talleres diversos</t>
  </si>
  <si>
    <t>Ref. PT 2014 - Proy.36, act.192.</t>
  </si>
  <si>
    <t>Coctel para un estimado de 80 personas</t>
  </si>
  <si>
    <t>Refrigerio para talleres de socialización</t>
  </si>
  <si>
    <t>Refrigerio para talleres internos de socialización</t>
  </si>
  <si>
    <t>Refrigerio para Encuentros de Conocimiento Región Norte</t>
  </si>
  <si>
    <t>Refrigerio para Encuentros de Conocimiento Región Sur</t>
  </si>
  <si>
    <t>Refrigerio para Encuentros de Conocimiento Región Este</t>
  </si>
  <si>
    <t>9011 - Instalaciones hoteleras, alojamientos y centros de encuentros</t>
  </si>
  <si>
    <t>Alquiler de salón para evento</t>
  </si>
  <si>
    <t>Hospedaje ponentes</t>
  </si>
  <si>
    <t>4112 - Suministros y accesorios de laboratorio</t>
  </si>
  <si>
    <t>APROBADO:</t>
  </si>
  <si>
    <t>4213 - Telas y vestidos médicos</t>
  </si>
  <si>
    <t>4214 - Suministros y productos de tratamiento y cuidado del enfermo</t>
  </si>
  <si>
    <t>4215 - Equipos y suministros dentales</t>
  </si>
  <si>
    <t xml:space="preserve">DR. MIGUEL SUAZO - DIRECTOR EJECUTIVO </t>
  </si>
  <si>
    <t>4216 - Equipo de diálisis y suministros</t>
  </si>
  <si>
    <t>DIGEIG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</si>
  <si>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</si>
  <si>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</si>
  <si>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</si>
  <si>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</si>
  <si>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</si>
  <si>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</si>
  <si>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</si>
  <si>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</si>
  <si>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</si>
  <si>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</si>
  <si>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</si>
  <si>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</si>
  <si>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</si>
  <si>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</si>
  <si>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</si>
  <si>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</si>
  <si>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</si>
  <si>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</si>
  <si>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</si>
  <si>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</si>
  <si>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</si>
  <si>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</si>
  <si>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</si>
  <si>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</si>
  <si>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</si>
  <si>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</si>
  <si>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</si>
  <si>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</si>
  <si>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</si>
  <si>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</si>
  <si>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</si>
  <si>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</si>
  <si>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</si>
  <si>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</si>
  <si>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</si>
  <si>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</si>
  <si>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</si>
  <si>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</si>
  <si>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</si>
  <si>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</si>
  <si>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</si>
  <si>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</si>
  <si>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</si>
  <si>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</si>
  <si>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</si>
  <si>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</si>
  <si>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</si>
  <si>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</si>
  <si>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</si>
  <si>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</si>
  <si>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</si>
  <si>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</si>
  <si>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</si>
  <si>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</si>
  <si>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</si>
  <si>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</si>
  <si>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</si>
  <si>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</si>
  <si>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</si>
  <si>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</si>
  <si>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</si>
  <si>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</si>
  <si>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</si>
  <si>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</si>
  <si>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</si>
  <si>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</si>
  <si>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</si>
  <si>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</si>
  <si>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</si>
  <si>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</si>
  <si>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</si>
  <si>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</si>
  <si>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5213 - Tratamientos de ventanas</t>
  </si>
  <si>
    <t>5215 - Utensilios de cocina domésticos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</si>
  <si>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</si>
  <si>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</si>
  <si>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</si>
  <si>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</si>
  <si>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</si>
  <si>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</si>
  <si>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</si>
  <si>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</si>
  <si>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</si>
  <si>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5511 - Material electrónico de referencia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</si>
  <si>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</si>
  <si>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</si>
  <si>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</si>
  <si>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</si>
  <si>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</si>
  <si>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</si>
  <si>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</si>
  <si>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</si>
  <si>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</si>
  <si>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</si>
  <si>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</si>
  <si>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70140000 Producción, gestión y protección de cultivos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</si>
  <si>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</si>
  <si>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</si>
  <si>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</si>
  <si>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</si>
  <si>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</si>
  <si>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</si>
  <si>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</si>
  <si>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</si>
  <si>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</si>
  <si>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</si>
  <si>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</si>
  <si>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</si>
  <si>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</si>
  <si>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</si>
  <si>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</si>
  <si>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</si>
  <si>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</si>
  <si>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</si>
  <si>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</si>
  <si>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</si>
  <si>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</si>
  <si>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</si>
  <si>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</si>
  <si>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</si>
  <si>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</si>
  <si>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</si>
  <si>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</si>
  <si>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</si>
  <si>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7812 - Manejo y embalaje de material</t>
  </si>
  <si>
    <t>7813 - Almacenaje</t>
  </si>
  <si>
    <t>7814 - Operaciones de transporte</t>
  </si>
  <si>
    <t>8012 - Servicios legales</t>
  </si>
  <si>
    <t>8014 - Comercialización y distribución</t>
  </si>
  <si>
    <t>8015 - Política comercial y servicios</t>
  </si>
  <si>
    <t>8016 - Servicios de administración de empresas</t>
  </si>
  <si>
    <t>8112 - Economía</t>
  </si>
  <si>
    <t>8113 - Estadística</t>
  </si>
  <si>
    <t>8114 - Tecnologías de fabricación</t>
  </si>
  <si>
    <t>8115 - Servicios de pedología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</si>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</sst>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_([$€]* #,##0.00_);_([$€]* \(#,##0.00\);_([$€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4"/>
      <color indexed="60"/>
      <name val="Arial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8"/>
      <color indexed="8"/>
      <name val="Arial Narrow"/>
      <family val="2"/>
    </font>
    <font>
      <b/>
      <sz val="14"/>
      <name val="Arial Narrow"/>
      <family val="2"/>
    </font>
    <font>
      <b/>
      <sz val="14"/>
      <color indexed="9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5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3" fillId="0" borderId="0" applyNumberFormat="0" applyFont="0" applyBorder="0" applyProtection="0"/>
    <xf numFmtId="0" fontId="12" fillId="0" borderId="0"/>
    <xf numFmtId="0" fontId="13" fillId="0" borderId="0" applyNumberFormat="0" applyFont="0" applyBorder="0" applyProtection="0"/>
    <xf numFmtId="0" fontId="16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2" fillId="0" borderId="0"/>
    <xf numFmtId="0" fontId="13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3" fillId="0" borderId="0"/>
    <xf numFmtId="0" fontId="1" fillId="0" borderId="0"/>
    <xf numFmtId="0" fontId="12" fillId="0" borderId="0"/>
    <xf numFmtId="0" fontId="1" fillId="0" borderId="0"/>
    <xf numFmtId="0" fontId="17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14" fontId="2" fillId="0" borderId="3" xfId="0" applyNumberFormat="1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justify" wrapText="1"/>
    </xf>
    <xf numFmtId="0" fontId="10" fillId="0" borderId="0" xfId="0" applyFont="1" applyAlignment="1">
      <alignment horizontal="justify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wrapText="1"/>
    </xf>
    <xf numFmtId="0" fontId="11" fillId="0" borderId="0" xfId="0" quotePrefix="1" applyFont="1" applyAlignment="1">
      <alignment horizontal="justify" wrapText="1"/>
    </xf>
    <xf numFmtId="0" fontId="9" fillId="0" borderId="0" xfId="0" quotePrefix="1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38" fontId="2" fillId="0" borderId="4" xfId="0" applyNumberFormat="1" applyFont="1" applyBorder="1" applyAlignment="1">
      <alignment horizontal="center" vertical="top" wrapText="1"/>
    </xf>
    <xf numFmtId="38" fontId="2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85">
    <cellStyle name="Comma_D2006" xfId="1" xr:uid="{00000000-0005-0000-0000-000000000000}"/>
    <cellStyle name="Euro" xfId="2" xr:uid="{00000000-0005-0000-0000-000001000000}"/>
    <cellStyle name="Euro 2" xfId="3" xr:uid="{00000000-0005-0000-0000-000002000000}"/>
    <cellStyle name="Graphics" xfId="4" xr:uid="{00000000-0005-0000-0000-000003000000}"/>
    <cellStyle name="Millares 10" xfId="5" xr:uid="{00000000-0005-0000-0000-000004000000}"/>
    <cellStyle name="Millares 10 2" xfId="6" xr:uid="{00000000-0005-0000-0000-000005000000}"/>
    <cellStyle name="Millares 11" xfId="7" xr:uid="{00000000-0005-0000-0000-000006000000}"/>
    <cellStyle name="Millares 12" xfId="8" xr:uid="{00000000-0005-0000-0000-000007000000}"/>
    <cellStyle name="Millares 2" xfId="9" xr:uid="{00000000-0005-0000-0000-000008000000}"/>
    <cellStyle name="Millares 2 2" xfId="10" xr:uid="{00000000-0005-0000-0000-000009000000}"/>
    <cellStyle name="Millares 2 3" xfId="11" xr:uid="{00000000-0005-0000-0000-00000A000000}"/>
    <cellStyle name="Millares 2 3 2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4" xfId="15" xr:uid="{00000000-0005-0000-0000-00000E000000}"/>
    <cellStyle name="Millares 5" xfId="16" xr:uid="{00000000-0005-0000-0000-00000F000000}"/>
    <cellStyle name="Millares 6" xfId="17" xr:uid="{00000000-0005-0000-0000-000010000000}"/>
    <cellStyle name="Millares 7" xfId="18" xr:uid="{00000000-0005-0000-0000-000011000000}"/>
    <cellStyle name="Millares 8" xfId="19" xr:uid="{00000000-0005-0000-0000-000012000000}"/>
    <cellStyle name="Millares 9" xfId="20" xr:uid="{00000000-0005-0000-0000-000013000000}"/>
    <cellStyle name="Moneda 2" xfId="21" xr:uid="{00000000-0005-0000-0000-000014000000}"/>
    <cellStyle name="Moneda 2 2" xfId="22" xr:uid="{00000000-0005-0000-0000-000015000000}"/>
    <cellStyle name="Normal" xfId="0" builtinId="0"/>
    <cellStyle name="Normal 10" xfId="23" xr:uid="{00000000-0005-0000-0000-000017000000}"/>
    <cellStyle name="Normal 11" xfId="24" xr:uid="{00000000-0005-0000-0000-000018000000}"/>
    <cellStyle name="Normal 11 2" xfId="25" xr:uid="{00000000-0005-0000-0000-000019000000}"/>
    <cellStyle name="Normal 12" xfId="26" xr:uid="{00000000-0005-0000-0000-00001A000000}"/>
    <cellStyle name="Normal 2" xfId="27" xr:uid="{00000000-0005-0000-0000-00001B000000}"/>
    <cellStyle name="Normal 2 2" xfId="28" xr:uid="{00000000-0005-0000-0000-00001C000000}"/>
    <cellStyle name="Normal 2 2 2" xfId="29" xr:uid="{00000000-0005-0000-0000-00001D000000}"/>
    <cellStyle name="Normal 2 2 2 2" xfId="30" xr:uid="{00000000-0005-0000-0000-00001E000000}"/>
    <cellStyle name="Normal 2 2 2 2 2" xfId="31" xr:uid="{00000000-0005-0000-0000-00001F000000}"/>
    <cellStyle name="Normal 2 2 2 2 2 2" xfId="32" xr:uid="{00000000-0005-0000-0000-000020000000}"/>
    <cellStyle name="Normal 2 2 2 2 3" xfId="33" xr:uid="{00000000-0005-0000-0000-000021000000}"/>
    <cellStyle name="Normal 2 2 2 2 3 2" xfId="34" xr:uid="{00000000-0005-0000-0000-000022000000}"/>
    <cellStyle name="Normal 2 2 2 2_PLAN+REVISADO-+TRANSPARENCIA+GUBERNAMENTAL+(2)" xfId="35" xr:uid="{00000000-0005-0000-0000-000023000000}"/>
    <cellStyle name="Normal 2 2 2 3" xfId="36" xr:uid="{00000000-0005-0000-0000-000024000000}"/>
    <cellStyle name="Normal 2 2 2 4" xfId="37" xr:uid="{00000000-0005-0000-0000-000025000000}"/>
    <cellStyle name="Normal 2 2 2 4 2" xfId="38" xr:uid="{00000000-0005-0000-0000-000026000000}"/>
    <cellStyle name="Normal 2 2_PLAN+REVISADO-+TRANSPARENCIA+GUBERNAMENTAL+(2)" xfId="39" xr:uid="{00000000-0005-0000-0000-000027000000}"/>
    <cellStyle name="Normal 2 3" xfId="40" xr:uid="{00000000-0005-0000-0000-000028000000}"/>
    <cellStyle name="Normal 2 3 2" xfId="41" xr:uid="{00000000-0005-0000-0000-000029000000}"/>
    <cellStyle name="Normal 2 3 3" xfId="42" xr:uid="{00000000-0005-0000-0000-00002A000000}"/>
    <cellStyle name="Normal 2 3 4" xfId="43" xr:uid="{00000000-0005-0000-0000-00002B000000}"/>
    <cellStyle name="Normal 2 4" xfId="44" xr:uid="{00000000-0005-0000-0000-00002C000000}"/>
    <cellStyle name="Normal 2 4 2" xfId="45" xr:uid="{00000000-0005-0000-0000-00002D000000}"/>
    <cellStyle name="Normal 2_PLAN+REVISADO-+TRANSPARENCIA+GUBERNAMENTAL+(2)" xfId="46" xr:uid="{00000000-0005-0000-0000-00002E000000}"/>
    <cellStyle name="Normal 3" xfId="47" xr:uid="{00000000-0005-0000-0000-00002F000000}"/>
    <cellStyle name="Normal 3 2" xfId="48" xr:uid="{00000000-0005-0000-0000-000030000000}"/>
    <cellStyle name="Normal 3 2 2" xfId="49" xr:uid="{00000000-0005-0000-0000-000031000000}"/>
    <cellStyle name="Normal 3 2 3" xfId="50" xr:uid="{00000000-0005-0000-0000-000032000000}"/>
    <cellStyle name="Normal 3 2 4" xfId="51" xr:uid="{00000000-0005-0000-0000-000033000000}"/>
    <cellStyle name="Normal 3 3" xfId="52" xr:uid="{00000000-0005-0000-0000-000034000000}"/>
    <cellStyle name="Normal 3 3 2" xfId="53" xr:uid="{00000000-0005-0000-0000-000035000000}"/>
    <cellStyle name="Normal 3_PLAN+REVISADO-+TRANSPARENCIA+GUBERNAMENTAL+(2)" xfId="54" xr:uid="{00000000-0005-0000-0000-000036000000}"/>
    <cellStyle name="Normal 4" xfId="55" xr:uid="{00000000-0005-0000-0000-000037000000}"/>
    <cellStyle name="Normal 4 2" xfId="56" xr:uid="{00000000-0005-0000-0000-000038000000}"/>
    <cellStyle name="Normal 5" xfId="57" xr:uid="{00000000-0005-0000-0000-000039000000}"/>
    <cellStyle name="Normal 5 2" xfId="58" xr:uid="{00000000-0005-0000-0000-00003A000000}"/>
    <cellStyle name="Normal 5 3" xfId="59" xr:uid="{00000000-0005-0000-0000-00003B000000}"/>
    <cellStyle name="Normal 6" xfId="60" xr:uid="{00000000-0005-0000-0000-00003C000000}"/>
    <cellStyle name="Normal 7" xfId="61" xr:uid="{00000000-0005-0000-0000-00003D000000}"/>
    <cellStyle name="Normal 8" xfId="62" xr:uid="{00000000-0005-0000-0000-00003E000000}"/>
    <cellStyle name="Normal 9" xfId="63" xr:uid="{00000000-0005-0000-0000-00003F000000}"/>
    <cellStyle name="Porcentaje 2" xfId="64" xr:uid="{00000000-0005-0000-0000-000040000000}"/>
    <cellStyle name="Porcentual 2" xfId="65" xr:uid="{00000000-0005-0000-0000-000041000000}"/>
    <cellStyle name="Porcentual 2 2" xfId="66" xr:uid="{00000000-0005-0000-0000-000042000000}"/>
    <cellStyle name="Porcentual 2 2 2" xfId="67" xr:uid="{00000000-0005-0000-0000-000043000000}"/>
    <cellStyle name="Porcentual 3" xfId="68" xr:uid="{00000000-0005-0000-0000-000044000000}"/>
    <cellStyle name="Porcentual 3 2" xfId="69" xr:uid="{00000000-0005-0000-0000-000045000000}"/>
    <cellStyle name="Porcentual 3 2 2" xfId="70" xr:uid="{00000000-0005-0000-0000-000046000000}"/>
    <cellStyle name="Porcentual 3 2 2 2" xfId="71" xr:uid="{00000000-0005-0000-0000-000047000000}"/>
    <cellStyle name="Porcentual 3 2 3" xfId="72" xr:uid="{00000000-0005-0000-0000-000048000000}"/>
    <cellStyle name="Porcentual 3 3" xfId="73" xr:uid="{00000000-0005-0000-0000-000049000000}"/>
    <cellStyle name="Porcentual 3 3 2" xfId="74" xr:uid="{00000000-0005-0000-0000-00004A000000}"/>
    <cellStyle name="Porcentual 3 3 3" xfId="75" xr:uid="{00000000-0005-0000-0000-00004B000000}"/>
    <cellStyle name="Porcentual 4" xfId="76" xr:uid="{00000000-0005-0000-0000-00004C000000}"/>
    <cellStyle name="Porcentual 4 2" xfId="77" xr:uid="{00000000-0005-0000-0000-00004D000000}"/>
    <cellStyle name="Porcentual 5" xfId="78" xr:uid="{00000000-0005-0000-0000-00004E000000}"/>
    <cellStyle name="Porcentual 6" xfId="79" xr:uid="{00000000-0005-0000-0000-00004F000000}"/>
    <cellStyle name="Porcentual 7" xfId="80" xr:uid="{00000000-0005-0000-0000-000050000000}"/>
    <cellStyle name="Porcentual 7 2" xfId="81" xr:uid="{00000000-0005-0000-0000-000051000000}"/>
    <cellStyle name="Porcentual 8" xfId="82" xr:uid="{00000000-0005-0000-0000-000052000000}"/>
    <cellStyle name="Porcentual 8 2" xfId="83" xr:uid="{00000000-0005-0000-0000-000053000000}"/>
    <cellStyle name="Porcentual 9" xfId="84" xr:uid="{00000000-0005-0000-0000-000054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justify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0" formatCode="General"/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Narrow"/>
        <scheme val="none"/>
      </font>
      <fill>
        <patternFill>
          <fgColor indexed="64"/>
        </patternFill>
      </fill>
      <alignment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1215499</xdr:colOff>
      <xdr:row>2</xdr:row>
      <xdr:rowOff>66675</xdr:rowOff>
    </xdr:from>
    <xdr:to>
      <xdr:col>0</xdr:col>
      <xdr:colOff>2422071</xdr:colOff>
      <xdr:row>4</xdr:row>
      <xdr:rowOff>409854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15499" y="809625"/>
          <a:ext cx="1206572" cy="1086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wnloads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Users\rafael.garcia.CNECC\Documents\ANALISTA%20PROYECTO\POA%202011\POA%202011%20FINAL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A10:O314" insertRowShift="1" totalsRowShown="0" headerRowDxfId="16" dataDxfId="15">
  <autoFilter ref="A10:O314" xr:uid="{00000000-0009-0000-0100-000001000000}"/>
  <sortState xmlns:xlrd2="http://schemas.microsoft.com/office/spreadsheetml/2017/richdata2" ref="A11:O314">
    <sortCondition ref="A313"/>
  </sortState>
  <tableColumns count="15">
    <tableColumn id="1" xr3:uid="{00000000-0010-0000-0000-000001000000}" name="CÓDIGO DEL CATÁLOGO DE BIENES Y SERVICIOS (CBS) " dataDxfId="14"/>
    <tableColumn id="2" xr3:uid="{00000000-0010-0000-0000-000002000000}" name="DESCRIPCIÓN DE LA COMPRA O CONTRATACIÓN" dataDxfId="13"/>
    <tableColumn id="18" xr3:uid="{00000000-0010-0000-0000-000012000000}" name="UNIDAD DE MEDIDA" dataDxfId="12"/>
    <tableColumn id="3" xr3:uid="{00000000-0010-0000-0000-000003000000}" name="PRIMER TRIMESTRE" dataDxfId="11"/>
    <tableColumn id="4" xr3:uid="{00000000-0010-0000-0000-000004000000}" name="SEGUNDO TRIMESTRE" dataDxfId="10"/>
    <tableColumn id="5" xr3:uid="{00000000-0010-0000-0000-000005000000}" name="TERCER TRIMESTRE" dataDxfId="9"/>
    <tableColumn id="12" xr3:uid="{00000000-0010-0000-0000-00000C000000}" name="CUARTO TRIMESTRE" dataDxfId="8"/>
    <tableColumn id="7" xr3:uid="{00000000-0010-0000-0000-000007000000}" name="CANTIDAD TOTAL" dataDxfId="7">
      <calculatedColumnFormula>SUM('SNCC F053 PACC CONSOLIDADO '!$D11:$G11)</calculatedColumnFormula>
    </tableColumn>
    <tableColumn id="20" xr3:uid="{00000000-0010-0000-0000-000014000000}" name="PRECIO UNITARIO ESTIMADO" dataDxfId="6"/>
    <tableColumn id="6" xr3:uid="{00000000-0010-0000-0000-000006000000}" name="COSTO TOTAL UNITARIO ESTIMADO" dataDxfId="5">
      <calculatedColumnFormula>+H11*I11</calculatedColumnFormula>
    </tableColumn>
    <tableColumn id="10" xr3:uid="{00000000-0010-0000-0000-00000A000000}" name="COSTO TOTAL POR CÓDIGO DE CATÁLOGO DE BIENES Y SERVICIOS (CBS)" dataDxfId="4">
      <calculatedColumnFormula>#REF!</calculatedColumnFormula>
    </tableColumn>
    <tableColumn id="14" xr3:uid="{00000000-0010-0000-0000-00000E000000}" name=" PROCEDIMIENTO DE SELECCIÓN " dataDxfId="3"/>
    <tableColumn id="17" xr3:uid="{00000000-0010-0000-0000-000011000000}" name="FUENTE DE FINANCIAMIENTO" dataDxfId="2"/>
    <tableColumn id="8" xr3:uid="{00000000-0010-0000-0000-000008000000}" name="VALOR ADQUIRIDO" dataDxfId="1"/>
    <tableColumn id="9" xr3:uid="{00000000-0010-0000-0000-000009000000}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8"/>
  <sheetViews>
    <sheetView tabSelected="1" zoomScale="70" zoomScaleNormal="70" zoomScaleSheetLayoutView="40" workbookViewId="0"/>
  </sheetViews>
  <sheetFormatPr baseColWidth="10" defaultColWidth="11.42578125" defaultRowHeight="18"/>
  <cols>
    <col min="1" max="1" width="74.85546875" style="1" customWidth="1"/>
    <col min="2" max="2" width="72.5703125" style="1" customWidth="1"/>
    <col min="3" max="3" width="12.85546875" style="2" customWidth="1"/>
    <col min="4" max="4" width="7.5703125" style="2" customWidth="1"/>
    <col min="5" max="5" width="8" style="2" customWidth="1"/>
    <col min="6" max="7" width="7.42578125" style="2" customWidth="1"/>
    <col min="8" max="8" width="16.85546875" style="2" customWidth="1"/>
    <col min="9" max="9" width="20.140625" style="1" customWidth="1"/>
    <col min="10" max="10" width="21.5703125" style="1" customWidth="1"/>
    <col min="11" max="11" width="23.140625" style="1" customWidth="1"/>
    <col min="12" max="12" width="26.42578125" style="1" customWidth="1"/>
    <col min="13" max="13" width="24.85546875" style="2" customWidth="1"/>
    <col min="14" max="14" width="18.42578125" style="1" customWidth="1"/>
    <col min="15" max="15" width="42.42578125" style="3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39.75" customHeight="1">
      <c r="A2" s="4" t="s">
        <v>0</v>
      </c>
      <c r="M2" s="36" t="s">
        <v>1</v>
      </c>
      <c r="N2" s="37"/>
      <c r="O2" s="5">
        <v>41670</v>
      </c>
    </row>
    <row r="3" spans="1:23" ht="36" customHeight="1">
      <c r="A3" s="38"/>
      <c r="M3" s="39" t="s">
        <v>2</v>
      </c>
      <c r="N3" s="40"/>
      <c r="O3" s="6">
        <v>41673</v>
      </c>
    </row>
    <row r="4" spans="1:23" ht="22.5" customHeight="1">
      <c r="A4" s="38"/>
      <c r="B4" s="7"/>
      <c r="C4" s="7"/>
      <c r="D4" s="7"/>
      <c r="E4" s="7"/>
      <c r="F4" s="7"/>
      <c r="G4" s="7"/>
      <c r="H4" s="7"/>
      <c r="I4" s="7"/>
      <c r="J4" s="7"/>
      <c r="K4" s="7"/>
      <c r="M4" s="39" t="s">
        <v>3</v>
      </c>
      <c r="N4" s="40"/>
      <c r="O4" s="8">
        <v>1</v>
      </c>
    </row>
    <row r="5" spans="1:23" ht="39" customHeight="1" thickBot="1">
      <c r="A5" s="38"/>
      <c r="M5" s="41" t="s">
        <v>4</v>
      </c>
      <c r="N5" s="42"/>
      <c r="O5" s="9">
        <v>8</v>
      </c>
    </row>
    <row r="6" spans="1:23" ht="29.25" customHeight="1">
      <c r="A6" s="43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23" ht="23.25">
      <c r="A7" s="32" t="s">
        <v>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23" ht="18.75" thickBot="1"/>
    <row r="9" spans="1:23" ht="30" customHeight="1">
      <c r="C9" s="10"/>
      <c r="D9" s="33" t="s">
        <v>7</v>
      </c>
      <c r="E9" s="34"/>
      <c r="F9" s="34"/>
      <c r="G9" s="35"/>
      <c r="H9" s="10"/>
      <c r="I9" s="10"/>
      <c r="J9" s="10"/>
      <c r="K9" s="10"/>
    </row>
    <row r="10" spans="1:23" ht="135.75" customHeight="1">
      <c r="A10" s="11" t="s">
        <v>8</v>
      </c>
      <c r="B10" s="12" t="s">
        <v>9</v>
      </c>
      <c r="C10" s="12" t="s">
        <v>10</v>
      </c>
      <c r="D10" s="13" t="s">
        <v>11</v>
      </c>
      <c r="E10" s="13" t="s">
        <v>12</v>
      </c>
      <c r="F10" s="13" t="s">
        <v>13</v>
      </c>
      <c r="G10" s="13" t="s">
        <v>14</v>
      </c>
      <c r="H10" s="12" t="s">
        <v>15</v>
      </c>
      <c r="I10" s="12" t="s">
        <v>16</v>
      </c>
      <c r="J10" s="12" t="s">
        <v>17</v>
      </c>
      <c r="K10" s="12" t="s">
        <v>18</v>
      </c>
      <c r="L10" s="12" t="s">
        <v>19</v>
      </c>
      <c r="M10" s="12" t="s">
        <v>20</v>
      </c>
      <c r="N10" s="12" t="s">
        <v>21</v>
      </c>
      <c r="O10" s="14" t="s">
        <v>22</v>
      </c>
      <c r="Q10" s="15"/>
      <c r="R10" s="15"/>
      <c r="S10" s="15"/>
      <c r="T10" s="15"/>
      <c r="U10" s="15"/>
    </row>
    <row r="11" spans="1:23">
      <c r="A11" s="1" t="s">
        <v>23</v>
      </c>
      <c r="B11" s="1" t="s">
        <v>24</v>
      </c>
      <c r="C11" s="2" t="s">
        <v>25</v>
      </c>
      <c r="E11" s="2">
        <v>1</v>
      </c>
      <c r="H11" s="2">
        <f>+SUM(Tabla13[[#This Row],[PRIMER TRIMESTRE]:[CUARTO TRIMESTRE]])</f>
        <v>1</v>
      </c>
      <c r="I11" s="16">
        <v>15000</v>
      </c>
      <c r="J11" s="16">
        <f>+Tabla13[[#This Row],[CANTIDAD TOTAL]]*Tabla13[[#This Row],[PRECIO UNITARIO ESTIMADO]]</f>
        <v>15000</v>
      </c>
      <c r="K11" s="16">
        <f>+SUM(J11:J14)</f>
        <v>47000</v>
      </c>
      <c r="L11" s="1" t="s">
        <v>26</v>
      </c>
      <c r="M11" s="2" t="s">
        <v>27</v>
      </c>
      <c r="N11" s="16"/>
      <c r="O11" s="3" t="s">
        <v>28</v>
      </c>
      <c r="T11" s="17" t="s">
        <v>29</v>
      </c>
      <c r="W11" s="1" t="s">
        <v>30</v>
      </c>
    </row>
    <row r="12" spans="1:23" ht="36">
      <c r="A12" s="1" t="s">
        <v>23</v>
      </c>
      <c r="B12" s="1" t="s">
        <v>31</v>
      </c>
      <c r="C12" s="2" t="s">
        <v>25</v>
      </c>
      <c r="E12" s="2">
        <v>1</v>
      </c>
      <c r="F12" s="2">
        <v>1</v>
      </c>
      <c r="G12" s="2">
        <v>1</v>
      </c>
      <c r="H12" s="2">
        <f>+SUM(Tabla13[[#This Row],[PRIMER TRIMESTRE]:[CUARTO TRIMESTRE]])</f>
        <v>3</v>
      </c>
      <c r="I12" s="16">
        <v>6666.666666666667</v>
      </c>
      <c r="J12" s="16">
        <f>+Tabla13[[#This Row],[CANTIDAD TOTAL]]*Tabla13[[#This Row],[PRECIO UNITARIO ESTIMADO]]</f>
        <v>20000</v>
      </c>
      <c r="K12" s="16"/>
      <c r="L12" s="1" t="s">
        <v>26</v>
      </c>
      <c r="M12" s="2" t="s">
        <v>27</v>
      </c>
      <c r="N12" s="16"/>
      <c r="O12" s="3" t="s">
        <v>32</v>
      </c>
      <c r="T12" s="17" t="s">
        <v>33</v>
      </c>
      <c r="W12" s="1" t="s">
        <v>34</v>
      </c>
    </row>
    <row r="13" spans="1:23">
      <c r="A13" s="1" t="s">
        <v>23</v>
      </c>
      <c r="B13" s="1" t="s">
        <v>35</v>
      </c>
      <c r="C13" s="2" t="s">
        <v>25</v>
      </c>
      <c r="E13" s="2">
        <v>1</v>
      </c>
      <c r="H13" s="2">
        <f>+SUM(Tabla13[[#This Row],[PRIMER TRIMESTRE]:[CUARTO TRIMESTRE]])</f>
        <v>1</v>
      </c>
      <c r="I13" s="16">
        <v>6000</v>
      </c>
      <c r="J13" s="16">
        <f>+Tabla13[[#This Row],[CANTIDAD TOTAL]]*Tabla13[[#This Row],[PRECIO UNITARIO ESTIMADO]]</f>
        <v>6000</v>
      </c>
      <c r="K13" s="16"/>
      <c r="L13" s="1" t="s">
        <v>26</v>
      </c>
      <c r="M13" s="2" t="s">
        <v>27</v>
      </c>
      <c r="N13" s="16"/>
      <c r="O13" s="3" t="s">
        <v>36</v>
      </c>
      <c r="T13" s="17" t="s">
        <v>37</v>
      </c>
      <c r="W13" s="1" t="s">
        <v>38</v>
      </c>
    </row>
    <row r="14" spans="1:23">
      <c r="A14" s="1" t="s">
        <v>23</v>
      </c>
      <c r="B14" s="1" t="s">
        <v>39</v>
      </c>
      <c r="C14" s="2" t="s">
        <v>25</v>
      </c>
      <c r="F14" s="2">
        <v>1</v>
      </c>
      <c r="G14" s="2">
        <v>1</v>
      </c>
      <c r="H14" s="2">
        <f>+SUM(Tabla13[[#This Row],[PRIMER TRIMESTRE]:[CUARTO TRIMESTRE]])</f>
        <v>2</v>
      </c>
      <c r="I14" s="16">
        <v>3000</v>
      </c>
      <c r="J14" s="16">
        <f>+Tabla13[[#This Row],[CANTIDAD TOTAL]]*Tabla13[[#This Row],[PRECIO UNITARIO ESTIMADO]]</f>
        <v>6000</v>
      </c>
      <c r="K14" s="16"/>
      <c r="L14" s="1" t="s">
        <v>26</v>
      </c>
      <c r="M14" s="2" t="s">
        <v>27</v>
      </c>
      <c r="N14" s="16"/>
      <c r="O14" s="3" t="s">
        <v>40</v>
      </c>
      <c r="T14" s="17" t="s">
        <v>41</v>
      </c>
      <c r="W14" s="1" t="s">
        <v>42</v>
      </c>
    </row>
    <row r="15" spans="1:23">
      <c r="A15" s="1" t="s">
        <v>43</v>
      </c>
      <c r="B15" s="1" t="s">
        <v>44</v>
      </c>
      <c r="C15" s="2" t="s">
        <v>25</v>
      </c>
      <c r="E15" s="2">
        <v>1</v>
      </c>
      <c r="H15" s="2">
        <f>+SUM(Tabla13[[#This Row],[PRIMER TRIMESTRE]:[CUARTO TRIMESTRE]])</f>
        <v>1</v>
      </c>
      <c r="I15" s="16">
        <v>20000</v>
      </c>
      <c r="J15" s="16">
        <f>+Tabla13[[#This Row],[CANTIDAD TOTAL]]*Tabla13[[#This Row],[PRECIO UNITARIO ESTIMADO]]</f>
        <v>20000</v>
      </c>
      <c r="K15" s="16">
        <f>+SUM(J15:J17)</f>
        <v>241360</v>
      </c>
      <c r="L15" s="1" t="s">
        <v>26</v>
      </c>
      <c r="M15" s="2" t="s">
        <v>27</v>
      </c>
      <c r="N15" s="16"/>
      <c r="O15" s="3" t="s">
        <v>45</v>
      </c>
      <c r="T15" s="17" t="s">
        <v>46</v>
      </c>
      <c r="W15" s="1" t="s">
        <v>47</v>
      </c>
    </row>
    <row r="16" spans="1:23">
      <c r="A16" s="18" t="s">
        <v>43</v>
      </c>
      <c r="B16" s="18" t="s">
        <v>48</v>
      </c>
      <c r="C16" s="15" t="s">
        <v>25</v>
      </c>
      <c r="D16" s="15">
        <v>125</v>
      </c>
      <c r="E16" s="15">
        <v>125</v>
      </c>
      <c r="F16" s="15">
        <v>125</v>
      </c>
      <c r="G16" s="15">
        <v>125</v>
      </c>
      <c r="H16" s="15">
        <f>+SUM(Tabla13[[#This Row],[PRIMER TRIMESTRE]:[CUARTO TRIMESTRE]])</f>
        <v>500</v>
      </c>
      <c r="I16" s="19">
        <f>107200/Tabla13[[#This Row],[CANTIDAD TOTAL]]</f>
        <v>214.4</v>
      </c>
      <c r="J16" s="19">
        <f>+Tabla13[[#This Row],[CANTIDAD TOTAL]]*Tabla13[[#This Row],[PRECIO UNITARIO ESTIMADO]]</f>
        <v>107200</v>
      </c>
      <c r="K16" s="19"/>
      <c r="L16" s="1" t="s">
        <v>42</v>
      </c>
      <c r="M16" s="15" t="s">
        <v>27</v>
      </c>
      <c r="N16" s="19"/>
      <c r="O16" s="20" t="s">
        <v>49</v>
      </c>
      <c r="T16" s="17" t="s">
        <v>50</v>
      </c>
      <c r="W16" s="1" t="s">
        <v>51</v>
      </c>
    </row>
    <row r="17" spans="1:23">
      <c r="A17" s="18" t="s">
        <v>43</v>
      </c>
      <c r="B17" s="18" t="s">
        <v>52</v>
      </c>
      <c r="C17" s="15" t="s">
        <v>25</v>
      </c>
      <c r="D17" s="15">
        <v>150</v>
      </c>
      <c r="E17" s="15">
        <v>150</v>
      </c>
      <c r="F17" s="15">
        <v>150</v>
      </c>
      <c r="G17" s="15">
        <v>150</v>
      </c>
      <c r="H17" s="15">
        <f>+SUM(Tabla13[[#This Row],[PRIMER TRIMESTRE]:[CUARTO TRIMESTRE]])</f>
        <v>600</v>
      </c>
      <c r="I17" s="19">
        <f>114160/Tabla13[[#This Row],[CANTIDAD TOTAL]]</f>
        <v>190.26666666666668</v>
      </c>
      <c r="J17" s="19">
        <f>+Tabla13[[#This Row],[CANTIDAD TOTAL]]*Tabla13[[#This Row],[PRECIO UNITARIO ESTIMADO]]</f>
        <v>114160.00000000001</v>
      </c>
      <c r="K17" s="19"/>
      <c r="L17" s="1" t="s">
        <v>42</v>
      </c>
      <c r="M17" s="15" t="s">
        <v>27</v>
      </c>
      <c r="N17" s="19"/>
      <c r="O17" s="20" t="s">
        <v>49</v>
      </c>
      <c r="T17" s="17" t="s">
        <v>23</v>
      </c>
      <c r="W17" s="1" t="s">
        <v>26</v>
      </c>
    </row>
    <row r="18" spans="1:23">
      <c r="A18" s="1" t="s">
        <v>53</v>
      </c>
      <c r="B18" s="1" t="s">
        <v>54</v>
      </c>
      <c r="C18" s="2" t="s">
        <v>25</v>
      </c>
      <c r="E18" s="2">
        <v>1</v>
      </c>
      <c r="G18" s="2">
        <v>1</v>
      </c>
      <c r="H18" s="2">
        <f>+SUM(Tabla13[[#This Row],[PRIMER TRIMESTRE]:[CUARTO TRIMESTRE]])</f>
        <v>2</v>
      </c>
      <c r="I18" s="16">
        <v>4000</v>
      </c>
      <c r="J18" s="16">
        <f>+Tabla13[[#This Row],[CANTIDAD TOTAL]]*Tabla13[[#This Row],[PRECIO UNITARIO ESTIMADO]]</f>
        <v>8000</v>
      </c>
      <c r="K18" s="16">
        <f>+SUM(J18:J21)</f>
        <v>1167200</v>
      </c>
      <c r="L18" s="1" t="s">
        <v>26</v>
      </c>
      <c r="M18" s="2" t="s">
        <v>27</v>
      </c>
      <c r="N18" s="16"/>
      <c r="O18" s="3" t="s">
        <v>55</v>
      </c>
      <c r="T18" s="17" t="s">
        <v>56</v>
      </c>
    </row>
    <row r="19" spans="1:23">
      <c r="A19" s="18" t="s">
        <v>53</v>
      </c>
      <c r="B19" s="18" t="s">
        <v>54</v>
      </c>
      <c r="C19" s="15" t="s">
        <v>57</v>
      </c>
      <c r="D19" s="15">
        <f>83*3</f>
        <v>249</v>
      </c>
      <c r="E19" s="15">
        <f>83*3</f>
        <v>249</v>
      </c>
      <c r="F19" s="15">
        <f>83*3</f>
        <v>249</v>
      </c>
      <c r="G19" s="15">
        <f>83*3</f>
        <v>249</v>
      </c>
      <c r="H19" s="15">
        <f>+SUM(Tabla13[[#This Row],[PRIMER TRIMESTRE]:[CUARTO TRIMESTRE]])</f>
        <v>996</v>
      </c>
      <c r="I19" s="19">
        <f>300000/Tabla13[[#This Row],[CANTIDAD TOTAL]]</f>
        <v>301.20481927710841</v>
      </c>
      <c r="J19" s="19">
        <f>+Tabla13[[#This Row],[CANTIDAD TOTAL]]*Tabla13[[#This Row],[PRECIO UNITARIO ESTIMADO]]</f>
        <v>300000</v>
      </c>
      <c r="K19" s="19"/>
      <c r="L19" s="1" t="s">
        <v>26</v>
      </c>
      <c r="M19" s="15" t="s">
        <v>27</v>
      </c>
      <c r="N19" s="19"/>
      <c r="O19" s="20" t="s">
        <v>58</v>
      </c>
      <c r="T19" s="17" t="s">
        <v>59</v>
      </c>
    </row>
    <row r="20" spans="1:23">
      <c r="A20" s="18" t="s">
        <v>53</v>
      </c>
      <c r="B20" s="18" t="s">
        <v>60</v>
      </c>
      <c r="C20" s="15" t="s">
        <v>57</v>
      </c>
      <c r="D20" s="15">
        <f>300*3</f>
        <v>900</v>
      </c>
      <c r="E20" s="15">
        <f>300*3</f>
        <v>900</v>
      </c>
      <c r="F20" s="15">
        <f>300*3</f>
        <v>900</v>
      </c>
      <c r="G20" s="15">
        <f>300*3</f>
        <v>900</v>
      </c>
      <c r="H20" s="15">
        <f>+SUM(Tabla13[[#This Row],[PRIMER TRIMESTRE]:[CUARTO TRIMESTRE]])</f>
        <v>3600</v>
      </c>
      <c r="I20" s="19">
        <f>795600/Tabla13[[#This Row],[CANTIDAD TOTAL]]</f>
        <v>221</v>
      </c>
      <c r="J20" s="19">
        <f>+Tabla13[[#This Row],[CANTIDAD TOTAL]]*Tabla13[[#This Row],[PRECIO UNITARIO ESTIMADO]]</f>
        <v>795600</v>
      </c>
      <c r="K20" s="19"/>
      <c r="L20" s="1" t="s">
        <v>26</v>
      </c>
      <c r="M20" s="15" t="s">
        <v>27</v>
      </c>
      <c r="N20" s="19"/>
      <c r="O20" s="20" t="s">
        <v>58</v>
      </c>
      <c r="T20" s="17" t="s">
        <v>61</v>
      </c>
    </row>
    <row r="21" spans="1:23">
      <c r="A21" s="18" t="s">
        <v>53</v>
      </c>
      <c r="B21" s="18" t="s">
        <v>62</v>
      </c>
      <c r="C21" s="15" t="s">
        <v>57</v>
      </c>
      <c r="D21" s="15">
        <v>150</v>
      </c>
      <c r="E21" s="15">
        <v>150</v>
      </c>
      <c r="F21" s="15">
        <v>150</v>
      </c>
      <c r="G21" s="15">
        <v>150</v>
      </c>
      <c r="H21" s="15">
        <f>+SUM(Tabla13[[#This Row],[PRIMER TRIMESTRE]:[CUARTO TRIMESTRE]])</f>
        <v>600</v>
      </c>
      <c r="I21" s="19">
        <f>63600/Tabla13[[#This Row],[CANTIDAD TOTAL]]</f>
        <v>106</v>
      </c>
      <c r="J21" s="19">
        <f>+Tabla13[[#This Row],[CANTIDAD TOTAL]]*Tabla13[[#This Row],[PRECIO UNITARIO ESTIMADO]]</f>
        <v>63600</v>
      </c>
      <c r="K21" s="19"/>
      <c r="L21" s="1" t="s">
        <v>26</v>
      </c>
      <c r="M21" s="15" t="s">
        <v>27</v>
      </c>
      <c r="N21" s="19"/>
      <c r="O21" s="20" t="s">
        <v>58</v>
      </c>
      <c r="T21" s="17" t="s">
        <v>63</v>
      </c>
    </row>
    <row r="22" spans="1:23">
      <c r="A22" s="18" t="s">
        <v>64</v>
      </c>
      <c r="B22" s="18" t="s">
        <v>65</v>
      </c>
      <c r="C22" s="15" t="s">
        <v>25</v>
      </c>
      <c r="D22" s="15">
        <v>20</v>
      </c>
      <c r="E22" s="15">
        <v>20</v>
      </c>
      <c r="F22" s="15">
        <v>20</v>
      </c>
      <c r="G22" s="15">
        <v>20</v>
      </c>
      <c r="H22" s="15">
        <f>+SUM(Tabla13[[#This Row],[PRIMER TRIMESTRE]:[CUARTO TRIMESTRE]])</f>
        <v>80</v>
      </c>
      <c r="I22" s="19">
        <f>50000/Tabla13[[#This Row],[CANTIDAD TOTAL]]</f>
        <v>625</v>
      </c>
      <c r="J22" s="19">
        <f>+Tabla13[[#This Row],[CANTIDAD TOTAL]]*Tabla13[[#This Row],[PRECIO UNITARIO ESTIMADO]]</f>
        <v>50000</v>
      </c>
      <c r="K22" s="19">
        <f>+Tabla13[[#This Row],[COSTO TOTAL UNITARIO ESTIMADO]]</f>
        <v>50000</v>
      </c>
      <c r="L22" s="1" t="s">
        <v>26</v>
      </c>
      <c r="M22" s="15" t="s">
        <v>27</v>
      </c>
      <c r="N22" s="19"/>
      <c r="O22" s="20" t="s">
        <v>58</v>
      </c>
      <c r="T22" s="17" t="s">
        <v>66</v>
      </c>
    </row>
    <row r="23" spans="1:23">
      <c r="A23" s="18" t="s">
        <v>67</v>
      </c>
      <c r="B23" s="1" t="s">
        <v>68</v>
      </c>
      <c r="C23" s="2" t="s">
        <v>25</v>
      </c>
      <c r="E23" s="2">
        <v>1</v>
      </c>
      <c r="H23" s="2">
        <f>+SUM(Tabla13[[#This Row],[PRIMER TRIMESTRE]:[CUARTO TRIMESTRE]])</f>
        <v>1</v>
      </c>
      <c r="I23" s="16">
        <v>60000</v>
      </c>
      <c r="J23" s="16">
        <f>+Tabla13[[#This Row],[CANTIDAD TOTAL]]*Tabla13[[#This Row],[PRECIO UNITARIO ESTIMADO]]</f>
        <v>60000</v>
      </c>
      <c r="K23" s="16">
        <f>+Tabla13[[#This Row],[COSTO TOTAL UNITARIO ESTIMADO]]</f>
        <v>60000</v>
      </c>
      <c r="L23" s="1" t="s">
        <v>26</v>
      </c>
      <c r="M23" s="2" t="s">
        <v>27</v>
      </c>
      <c r="N23" s="16"/>
      <c r="O23" s="3" t="s">
        <v>69</v>
      </c>
      <c r="T23" s="17" t="s">
        <v>70</v>
      </c>
    </row>
    <row r="24" spans="1:23">
      <c r="A24" s="1" t="s">
        <v>71</v>
      </c>
      <c r="B24" s="1" t="s">
        <v>72</v>
      </c>
      <c r="C24" s="2" t="s">
        <v>25</v>
      </c>
      <c r="D24" s="2">
        <v>5</v>
      </c>
      <c r="E24" s="2">
        <v>0</v>
      </c>
      <c r="F24" s="2">
        <v>5</v>
      </c>
      <c r="G24" s="2">
        <v>0</v>
      </c>
      <c r="H24" s="2">
        <f>+SUM(Tabla13[[#This Row],[PRIMER TRIMESTRE]:[CUARTO TRIMESTRE]])</f>
        <v>10</v>
      </c>
      <c r="I24" s="16">
        <v>500</v>
      </c>
      <c r="J24" s="16">
        <f>+Tabla13[[#This Row],[CANTIDAD TOTAL]]*Tabla13[[#This Row],[PRECIO UNITARIO ESTIMADO]]</f>
        <v>5000</v>
      </c>
      <c r="K24" s="16">
        <f>+SUM(J24:J27)</f>
        <v>18500</v>
      </c>
      <c r="L24" s="1" t="s">
        <v>26</v>
      </c>
      <c r="M24" s="2" t="s">
        <v>27</v>
      </c>
      <c r="N24" s="16"/>
      <c r="O24" s="3" t="s">
        <v>73</v>
      </c>
      <c r="T24" s="17" t="s">
        <v>74</v>
      </c>
    </row>
    <row r="25" spans="1:23">
      <c r="A25" s="1" t="s">
        <v>71</v>
      </c>
      <c r="B25" s="1" t="s">
        <v>75</v>
      </c>
      <c r="C25" s="2" t="s">
        <v>25</v>
      </c>
      <c r="D25" s="2">
        <v>10</v>
      </c>
      <c r="E25" s="2">
        <v>0</v>
      </c>
      <c r="F25" s="2">
        <v>10</v>
      </c>
      <c r="G25" s="2">
        <v>0</v>
      </c>
      <c r="H25" s="2">
        <f>+SUM(Tabla13[[#This Row],[PRIMER TRIMESTRE]:[CUARTO TRIMESTRE]])</f>
        <v>20</v>
      </c>
      <c r="I25" s="16">
        <v>250</v>
      </c>
      <c r="J25" s="16">
        <f>+Tabla13[[#This Row],[CANTIDAD TOTAL]]*Tabla13[[#This Row],[PRECIO UNITARIO ESTIMADO]]</f>
        <v>5000</v>
      </c>
      <c r="K25" s="16"/>
      <c r="L25" s="1" t="s">
        <v>26</v>
      </c>
      <c r="M25" s="2" t="s">
        <v>27</v>
      </c>
      <c r="N25" s="16"/>
      <c r="O25" s="3" t="s">
        <v>73</v>
      </c>
      <c r="T25" s="17" t="s">
        <v>76</v>
      </c>
    </row>
    <row r="26" spans="1:23">
      <c r="A26" s="1" t="s">
        <v>71</v>
      </c>
      <c r="B26" s="1" t="s">
        <v>77</v>
      </c>
      <c r="C26" s="2" t="s">
        <v>78</v>
      </c>
      <c r="D26" s="2">
        <v>0</v>
      </c>
      <c r="E26" s="2">
        <v>1</v>
      </c>
      <c r="F26" s="2">
        <v>0</v>
      </c>
      <c r="G26" s="2">
        <v>0</v>
      </c>
      <c r="H26" s="2">
        <f>+SUM(Tabla13[[#This Row],[PRIMER TRIMESTRE]:[CUARTO TRIMESTRE]])</f>
        <v>1</v>
      </c>
      <c r="I26" s="16">
        <v>8000</v>
      </c>
      <c r="J26" s="16">
        <f>+Tabla13[[#This Row],[CANTIDAD TOTAL]]*Tabla13[[#This Row],[PRECIO UNITARIO ESTIMADO]]</f>
        <v>8000</v>
      </c>
      <c r="K26" s="16"/>
      <c r="L26" s="1" t="s">
        <v>26</v>
      </c>
      <c r="M26" s="2" t="s">
        <v>27</v>
      </c>
      <c r="N26" s="16"/>
      <c r="O26" s="3" t="s">
        <v>79</v>
      </c>
      <c r="T26" s="17" t="s">
        <v>80</v>
      </c>
    </row>
    <row r="27" spans="1:23">
      <c r="A27" s="1" t="s">
        <v>71</v>
      </c>
      <c r="B27" s="1" t="s">
        <v>81</v>
      </c>
      <c r="C27" s="2" t="s">
        <v>78</v>
      </c>
      <c r="D27" s="2">
        <v>0</v>
      </c>
      <c r="E27" s="2">
        <v>1</v>
      </c>
      <c r="F27" s="2">
        <v>0</v>
      </c>
      <c r="G27" s="2">
        <v>0</v>
      </c>
      <c r="H27" s="2">
        <f>+SUM(Tabla13[[#This Row],[PRIMER TRIMESTRE]:[CUARTO TRIMESTRE]])</f>
        <v>1</v>
      </c>
      <c r="I27" s="16">
        <v>500</v>
      </c>
      <c r="J27" s="16">
        <f>+Tabla13[[#This Row],[CANTIDAD TOTAL]]*Tabla13[[#This Row],[PRECIO UNITARIO ESTIMADO]]</f>
        <v>500</v>
      </c>
      <c r="K27" s="16"/>
      <c r="L27" s="1" t="s">
        <v>26</v>
      </c>
      <c r="M27" s="2" t="s">
        <v>27</v>
      </c>
      <c r="N27" s="16"/>
      <c r="O27" s="3" t="s">
        <v>79</v>
      </c>
      <c r="T27" s="17" t="s">
        <v>82</v>
      </c>
    </row>
    <row r="28" spans="1:23">
      <c r="A28" s="1" t="s">
        <v>83</v>
      </c>
      <c r="B28" s="1" t="s">
        <v>84</v>
      </c>
      <c r="C28" s="2" t="s">
        <v>25</v>
      </c>
      <c r="D28" s="2">
        <v>2</v>
      </c>
      <c r="H28" s="2">
        <f>+SUM(Tabla13[[#This Row],[PRIMER TRIMESTRE]:[CUARTO TRIMESTRE]])</f>
        <v>2</v>
      </c>
      <c r="I28" s="16">
        <v>7500</v>
      </c>
      <c r="J28" s="16">
        <f>+Tabla13[[#This Row],[CANTIDAD TOTAL]]*Tabla13[[#This Row],[PRECIO UNITARIO ESTIMADO]]</f>
        <v>15000</v>
      </c>
      <c r="K28" s="16">
        <f>+SUM(J28:J30)</f>
        <v>197500</v>
      </c>
      <c r="L28" s="1" t="s">
        <v>26</v>
      </c>
      <c r="M28" s="2" t="s">
        <v>27</v>
      </c>
      <c r="N28" s="16"/>
      <c r="O28" s="3" t="s">
        <v>85</v>
      </c>
      <c r="T28" s="17" t="s">
        <v>86</v>
      </c>
    </row>
    <row r="29" spans="1:23">
      <c r="A29" s="1" t="s">
        <v>83</v>
      </c>
      <c r="B29" s="1" t="s">
        <v>87</v>
      </c>
      <c r="C29" s="2" t="s">
        <v>25</v>
      </c>
      <c r="D29" s="2">
        <v>0</v>
      </c>
      <c r="E29" s="2">
        <v>10</v>
      </c>
      <c r="F29" s="2">
        <v>5</v>
      </c>
      <c r="G29" s="2">
        <v>0</v>
      </c>
      <c r="H29" s="2">
        <f>+SUM(Tabla13[[#This Row],[PRIMER TRIMESTRE]:[CUARTO TRIMESTRE]])</f>
        <v>15</v>
      </c>
      <c r="I29" s="16">
        <v>8500</v>
      </c>
      <c r="J29" s="16">
        <f>+Tabla13[[#This Row],[CANTIDAD TOTAL]]*Tabla13[[#This Row],[PRECIO UNITARIO ESTIMADO]]</f>
        <v>127500</v>
      </c>
      <c r="K29" s="16"/>
      <c r="L29" s="1" t="s">
        <v>42</v>
      </c>
      <c r="M29" s="2" t="s">
        <v>27</v>
      </c>
      <c r="N29" s="16"/>
      <c r="O29" s="3" t="s">
        <v>79</v>
      </c>
      <c r="T29" s="17" t="s">
        <v>88</v>
      </c>
    </row>
    <row r="30" spans="1:23">
      <c r="A30" s="18" t="s">
        <v>83</v>
      </c>
      <c r="B30" s="18" t="s">
        <v>89</v>
      </c>
      <c r="C30" s="15" t="s">
        <v>25</v>
      </c>
      <c r="D30" s="15">
        <v>11</v>
      </c>
      <c r="E30" s="15">
        <v>0</v>
      </c>
      <c r="F30" s="15">
        <v>0</v>
      </c>
      <c r="G30" s="15">
        <v>0</v>
      </c>
      <c r="H30" s="15">
        <f>+SUM(Tabla13[[#This Row],[PRIMER TRIMESTRE]:[CUARTO TRIMESTRE]])</f>
        <v>11</v>
      </c>
      <c r="I30" s="19">
        <f>55000/Tabla13[[#This Row],[CANTIDAD TOTAL]]</f>
        <v>5000</v>
      </c>
      <c r="J30" s="19">
        <f>+Tabla13[[#This Row],[CANTIDAD TOTAL]]*Tabla13[[#This Row],[PRECIO UNITARIO ESTIMADO]]</f>
        <v>55000</v>
      </c>
      <c r="K30" s="19"/>
      <c r="L30" s="1" t="s">
        <v>26</v>
      </c>
      <c r="M30" s="15" t="s">
        <v>27</v>
      </c>
      <c r="N30" s="19"/>
      <c r="O30" s="20" t="s">
        <v>90</v>
      </c>
      <c r="T30" s="17" t="s">
        <v>91</v>
      </c>
    </row>
    <row r="31" spans="1:23" ht="36">
      <c r="A31" s="1" t="s">
        <v>92</v>
      </c>
      <c r="B31" s="1" t="s">
        <v>93</v>
      </c>
      <c r="C31" s="2" t="s">
        <v>94</v>
      </c>
      <c r="E31" s="2">
        <v>500</v>
      </c>
      <c r="H31" s="2">
        <f>+SUM(Tabla13[[#This Row],[PRIMER TRIMESTRE]:[CUARTO TRIMESTRE]])</f>
        <v>500</v>
      </c>
      <c r="I31" s="16">
        <v>10</v>
      </c>
      <c r="J31" s="16">
        <f>+Tabla13[[#This Row],[CANTIDAD TOTAL]]*Tabla13[[#This Row],[PRECIO UNITARIO ESTIMADO]]</f>
        <v>5000</v>
      </c>
      <c r="K31" s="16">
        <f>+SUM(J31:J41)</f>
        <v>868524</v>
      </c>
      <c r="L31" s="1" t="s">
        <v>26</v>
      </c>
      <c r="M31" s="2" t="s">
        <v>27</v>
      </c>
      <c r="N31" s="16"/>
      <c r="O31" s="3" t="s">
        <v>95</v>
      </c>
      <c r="T31" s="17" t="s">
        <v>96</v>
      </c>
    </row>
    <row r="32" spans="1:23" ht="36">
      <c r="A32" s="1" t="s">
        <v>92</v>
      </c>
      <c r="B32" s="1" t="s">
        <v>97</v>
      </c>
      <c r="C32" s="2" t="s">
        <v>25</v>
      </c>
      <c r="D32" s="2">
        <v>1</v>
      </c>
      <c r="H32" s="2">
        <f>+SUM(Tabla13[[#This Row],[PRIMER TRIMESTRE]:[CUARTO TRIMESTRE]])</f>
        <v>1</v>
      </c>
      <c r="I32" s="16">
        <v>30000</v>
      </c>
      <c r="J32" s="16">
        <f>+Tabla13[[#This Row],[CANTIDAD TOTAL]]*Tabla13[[#This Row],[PRECIO UNITARIO ESTIMADO]]</f>
        <v>30000</v>
      </c>
      <c r="K32" s="16"/>
      <c r="L32" s="1" t="s">
        <v>26</v>
      </c>
      <c r="M32" s="2" t="s">
        <v>27</v>
      </c>
      <c r="N32" s="16"/>
      <c r="O32" s="3" t="s">
        <v>85</v>
      </c>
      <c r="T32" s="17" t="s">
        <v>98</v>
      </c>
    </row>
    <row r="33" spans="1:20" ht="36">
      <c r="A33" s="1" t="s">
        <v>92</v>
      </c>
      <c r="B33" s="1" t="s">
        <v>99</v>
      </c>
      <c r="C33" s="2" t="s">
        <v>25</v>
      </c>
      <c r="D33" s="2">
        <v>1</v>
      </c>
      <c r="H33" s="2">
        <f>+SUM(Tabla13[[#This Row],[PRIMER TRIMESTRE]:[CUARTO TRIMESTRE]])</f>
        <v>1</v>
      </c>
      <c r="I33" s="16">
        <v>13200</v>
      </c>
      <c r="J33" s="16">
        <f>+Tabla13[[#This Row],[CANTIDAD TOTAL]]*Tabla13[[#This Row],[PRECIO UNITARIO ESTIMADO]]</f>
        <v>13200</v>
      </c>
      <c r="K33" s="16"/>
      <c r="L33" s="1" t="s">
        <v>26</v>
      </c>
      <c r="M33" s="2" t="s">
        <v>27</v>
      </c>
      <c r="N33" s="16"/>
      <c r="O33" s="3" t="s">
        <v>85</v>
      </c>
      <c r="T33" s="17" t="s">
        <v>100</v>
      </c>
    </row>
    <row r="34" spans="1:20" ht="54">
      <c r="A34" s="1" t="s">
        <v>92</v>
      </c>
      <c r="B34" s="1" t="s">
        <v>101</v>
      </c>
      <c r="C34" s="2" t="s">
        <v>25</v>
      </c>
      <c r="D34" s="2">
        <v>1</v>
      </c>
      <c r="H34" s="2">
        <f>+SUM(Tabla13[[#This Row],[PRIMER TRIMESTRE]:[CUARTO TRIMESTRE]])</f>
        <v>1</v>
      </c>
      <c r="I34" s="16">
        <v>12892</v>
      </c>
      <c r="J34" s="16">
        <f>+Tabla13[[#This Row],[CANTIDAD TOTAL]]*Tabla13[[#This Row],[PRECIO UNITARIO ESTIMADO]]</f>
        <v>12892</v>
      </c>
      <c r="K34" s="16"/>
      <c r="L34" s="1" t="s">
        <v>26</v>
      </c>
      <c r="M34" s="2" t="s">
        <v>27</v>
      </c>
      <c r="N34" s="16"/>
      <c r="O34" s="3" t="s">
        <v>85</v>
      </c>
      <c r="T34" s="17" t="s">
        <v>102</v>
      </c>
    </row>
    <row r="35" spans="1:20" ht="36">
      <c r="A35" s="1" t="s">
        <v>92</v>
      </c>
      <c r="B35" s="1" t="s">
        <v>103</v>
      </c>
      <c r="C35" s="2" t="s">
        <v>25</v>
      </c>
      <c r="D35" s="2">
        <v>1</v>
      </c>
      <c r="H35" s="2">
        <f>+SUM(Tabla13[[#This Row],[PRIMER TRIMESTRE]:[CUARTO TRIMESTRE]])</f>
        <v>1</v>
      </c>
      <c r="I35" s="16">
        <v>12892</v>
      </c>
      <c r="J35" s="16">
        <f>+Tabla13[[#This Row],[CANTIDAD TOTAL]]*Tabla13[[#This Row],[PRECIO UNITARIO ESTIMADO]]</f>
        <v>12892</v>
      </c>
      <c r="K35" s="16"/>
      <c r="L35" s="1" t="s">
        <v>26</v>
      </c>
      <c r="M35" s="2" t="s">
        <v>27</v>
      </c>
      <c r="N35" s="16"/>
      <c r="O35" s="3" t="s">
        <v>85</v>
      </c>
      <c r="T35" s="17" t="s">
        <v>104</v>
      </c>
    </row>
    <row r="36" spans="1:20" ht="36">
      <c r="A36" s="1" t="s">
        <v>92</v>
      </c>
      <c r="B36" s="1" t="s">
        <v>105</v>
      </c>
      <c r="C36" s="2" t="s">
        <v>25</v>
      </c>
      <c r="D36" s="2">
        <v>1</v>
      </c>
      <c r="H36" s="2">
        <f>+SUM(Tabla13[[#This Row],[PRIMER TRIMESTRE]:[CUARTO TRIMESTRE]])</f>
        <v>1</v>
      </c>
      <c r="I36" s="16">
        <v>5940</v>
      </c>
      <c r="J36" s="16">
        <f>+Tabla13[[#This Row],[CANTIDAD TOTAL]]*Tabla13[[#This Row],[PRECIO UNITARIO ESTIMADO]]</f>
        <v>5940</v>
      </c>
      <c r="K36" s="16"/>
      <c r="L36" s="1" t="s">
        <v>26</v>
      </c>
      <c r="M36" s="2" t="s">
        <v>27</v>
      </c>
      <c r="N36" s="16"/>
      <c r="O36" s="3" t="s">
        <v>85</v>
      </c>
      <c r="T36" s="17" t="s">
        <v>43</v>
      </c>
    </row>
    <row r="37" spans="1:20" ht="36">
      <c r="A37" s="1" t="s">
        <v>92</v>
      </c>
      <c r="B37" s="1" t="s">
        <v>106</v>
      </c>
      <c r="C37" s="2" t="s">
        <v>25</v>
      </c>
      <c r="D37" s="2">
        <v>1</v>
      </c>
      <c r="H37" s="2">
        <f>+SUM(Tabla13[[#This Row],[PRIMER TRIMESTRE]:[CUARTO TRIMESTRE]])</f>
        <v>1</v>
      </c>
      <c r="I37" s="16">
        <v>6600</v>
      </c>
      <c r="J37" s="16">
        <f>+Tabla13[[#This Row],[CANTIDAD TOTAL]]*Tabla13[[#This Row],[PRECIO UNITARIO ESTIMADO]]</f>
        <v>6600</v>
      </c>
      <c r="K37" s="16"/>
      <c r="L37" s="1" t="s">
        <v>26</v>
      </c>
      <c r="M37" s="2" t="s">
        <v>27</v>
      </c>
      <c r="N37" s="16"/>
      <c r="O37" s="3" t="s">
        <v>85</v>
      </c>
      <c r="T37" s="17" t="s">
        <v>107</v>
      </c>
    </row>
    <row r="38" spans="1:20" ht="36">
      <c r="A38" s="1" t="s">
        <v>92</v>
      </c>
      <c r="B38" s="1" t="s">
        <v>108</v>
      </c>
      <c r="C38" s="2" t="s">
        <v>25</v>
      </c>
      <c r="D38" s="2">
        <v>1</v>
      </c>
      <c r="E38" s="2">
        <v>0</v>
      </c>
      <c r="F38" s="2">
        <v>0</v>
      </c>
      <c r="G38" s="2">
        <v>0</v>
      </c>
      <c r="H38" s="2">
        <f>+SUM(Tabla13[[#This Row],[PRIMER TRIMESTRE]:[CUARTO TRIMESTRE]])</f>
        <v>1</v>
      </c>
      <c r="I38" s="16">
        <v>6000</v>
      </c>
      <c r="J38" s="16">
        <f>+Tabla13[[#This Row],[CANTIDAD TOTAL]]*Tabla13[[#This Row],[PRECIO UNITARIO ESTIMADO]]</f>
        <v>6000</v>
      </c>
      <c r="K38" s="16"/>
      <c r="L38" s="1" t="s">
        <v>26</v>
      </c>
      <c r="M38" s="2" t="s">
        <v>27</v>
      </c>
      <c r="N38" s="16"/>
      <c r="O38" s="3" t="s">
        <v>73</v>
      </c>
      <c r="T38" s="17" t="s">
        <v>53</v>
      </c>
    </row>
    <row r="39" spans="1:20" ht="36">
      <c r="A39" s="1" t="s">
        <v>92</v>
      </c>
      <c r="B39" s="1" t="s">
        <v>109</v>
      </c>
      <c r="C39" s="2" t="s">
        <v>25</v>
      </c>
      <c r="D39" s="2">
        <v>2</v>
      </c>
      <c r="E39" s="2">
        <v>3</v>
      </c>
      <c r="F39" s="2">
        <v>0</v>
      </c>
      <c r="G39" s="2">
        <v>0</v>
      </c>
      <c r="H39" s="2">
        <f>+SUM(Tabla13[[#This Row],[PRIMER TRIMESTRE]:[CUARTO TRIMESTRE]])</f>
        <v>5</v>
      </c>
      <c r="I39" s="16">
        <v>6600</v>
      </c>
      <c r="J39" s="16">
        <f>+Tabla13[[#This Row],[CANTIDAD TOTAL]]*Tabla13[[#This Row],[PRECIO UNITARIO ESTIMADO]]</f>
        <v>33000</v>
      </c>
      <c r="K39" s="16"/>
      <c r="L39" s="1" t="s">
        <v>26</v>
      </c>
      <c r="M39" s="2" t="s">
        <v>27</v>
      </c>
      <c r="N39" s="16"/>
      <c r="O39" s="3" t="s">
        <v>73</v>
      </c>
      <c r="T39" s="17" t="s">
        <v>110</v>
      </c>
    </row>
    <row r="40" spans="1:20" ht="36">
      <c r="A40" s="1" t="s">
        <v>92</v>
      </c>
      <c r="B40" s="21" t="s">
        <v>111</v>
      </c>
      <c r="C40" s="2" t="s">
        <v>25</v>
      </c>
      <c r="D40" s="2">
        <v>1</v>
      </c>
      <c r="E40" s="2">
        <v>0</v>
      </c>
      <c r="F40" s="2">
        <v>0</v>
      </c>
      <c r="G40" s="2">
        <v>0</v>
      </c>
      <c r="H40" s="2">
        <f>+SUM(Tabla13[[#This Row],[PRIMER TRIMESTRE]:[CUARTO TRIMESTRE]])</f>
        <v>1</v>
      </c>
      <c r="I40" s="16">
        <v>8000</v>
      </c>
      <c r="J40" s="16">
        <f>+Tabla13[[#This Row],[CANTIDAD TOTAL]]*Tabla13[[#This Row],[PRECIO UNITARIO ESTIMADO]]</f>
        <v>8000</v>
      </c>
      <c r="K40" s="16"/>
      <c r="L40" s="1" t="s">
        <v>26</v>
      </c>
      <c r="M40" s="2" t="s">
        <v>27</v>
      </c>
      <c r="N40" s="16"/>
      <c r="O40" s="3" t="s">
        <v>73</v>
      </c>
      <c r="T40" s="17"/>
    </row>
    <row r="41" spans="1:20" ht="36">
      <c r="A41" s="18" t="s">
        <v>92</v>
      </c>
      <c r="B41" s="18" t="s">
        <v>112</v>
      </c>
      <c r="C41" s="15" t="s">
        <v>25</v>
      </c>
      <c r="D41" s="15">
        <v>6</v>
      </c>
      <c r="E41" s="15">
        <v>6</v>
      </c>
      <c r="F41" s="15">
        <v>6</v>
      </c>
      <c r="G41" s="15">
        <v>6</v>
      </c>
      <c r="H41" s="15">
        <f>+SUM(Tabla13[[#This Row],[PRIMER TRIMESTRE]:[CUARTO TRIMESTRE]])</f>
        <v>24</v>
      </c>
      <c r="I41" s="19">
        <f>735000/Tabla13[[#This Row],[CANTIDAD TOTAL]]</f>
        <v>30625</v>
      </c>
      <c r="J41" s="19">
        <f>+Tabla13[[#This Row],[CANTIDAD TOTAL]]*Tabla13[[#This Row],[PRECIO UNITARIO ESTIMADO]]</f>
        <v>735000</v>
      </c>
      <c r="K41" s="19"/>
      <c r="L41" s="1" t="s">
        <v>42</v>
      </c>
      <c r="M41" s="15" t="s">
        <v>27</v>
      </c>
      <c r="N41" s="19"/>
      <c r="O41" s="20" t="s">
        <v>49</v>
      </c>
      <c r="T41" s="17" t="s">
        <v>64</v>
      </c>
    </row>
    <row r="42" spans="1:20">
      <c r="A42" s="1" t="s">
        <v>113</v>
      </c>
      <c r="B42" s="1" t="s">
        <v>114</v>
      </c>
      <c r="C42" s="2" t="s">
        <v>25</v>
      </c>
      <c r="E42" s="2">
        <v>1</v>
      </c>
      <c r="H42" s="2">
        <f>+SUM(Tabla13[[#This Row],[PRIMER TRIMESTRE]:[CUARTO TRIMESTRE]])</f>
        <v>1</v>
      </c>
      <c r="I42" s="16">
        <v>30000</v>
      </c>
      <c r="J42" s="16">
        <f>+Tabla13[[#This Row],[CANTIDAD TOTAL]]*Tabla13[[#This Row],[PRECIO UNITARIO ESTIMADO]]</f>
        <v>30000</v>
      </c>
      <c r="K42" s="16">
        <f>+SUM(J42:J57)</f>
        <v>2381650</v>
      </c>
      <c r="L42" s="1" t="s">
        <v>26</v>
      </c>
      <c r="M42" s="2" t="s">
        <v>27</v>
      </c>
      <c r="N42" s="16"/>
      <c r="O42" s="3" t="s">
        <v>115</v>
      </c>
      <c r="T42" s="17" t="s">
        <v>116</v>
      </c>
    </row>
    <row r="43" spans="1:20" ht="36">
      <c r="A43" s="1" t="s">
        <v>113</v>
      </c>
      <c r="B43" s="1" t="s">
        <v>117</v>
      </c>
      <c r="C43" s="2" t="s">
        <v>25</v>
      </c>
      <c r="D43" s="2">
        <v>0</v>
      </c>
      <c r="E43" s="2">
        <v>1</v>
      </c>
      <c r="F43" s="2">
        <v>0</v>
      </c>
      <c r="G43" s="2">
        <v>0</v>
      </c>
      <c r="H43" s="2">
        <f>+SUM(Tabla13[[#This Row],[PRIMER TRIMESTRE]:[CUARTO TRIMESTRE]])</f>
        <v>1</v>
      </c>
      <c r="I43" s="16">
        <f>35000</f>
        <v>35000</v>
      </c>
      <c r="J43" s="16">
        <f>+Tabla13[[#This Row],[CANTIDAD TOTAL]]*Tabla13[[#This Row],[PRECIO UNITARIO ESTIMADO]]</f>
        <v>35000</v>
      </c>
      <c r="K43" s="16"/>
      <c r="L43" s="1" t="s">
        <v>26</v>
      </c>
      <c r="M43" s="2" t="s">
        <v>27</v>
      </c>
      <c r="N43" s="16"/>
      <c r="O43" s="3" t="s">
        <v>118</v>
      </c>
      <c r="T43" s="17" t="s">
        <v>119</v>
      </c>
    </row>
    <row r="44" spans="1:20">
      <c r="A44" s="1" t="s">
        <v>113</v>
      </c>
      <c r="B44" s="1" t="s">
        <v>120</v>
      </c>
      <c r="C44" s="2" t="s">
        <v>25</v>
      </c>
      <c r="D44" s="2">
        <v>0</v>
      </c>
      <c r="E44" s="2">
        <v>3</v>
      </c>
      <c r="F44" s="2">
        <v>0</v>
      </c>
      <c r="G44" s="2">
        <v>0</v>
      </c>
      <c r="H44" s="2">
        <f>+SUM(Tabla13[[#This Row],[PRIMER TRIMESTRE]:[CUARTO TRIMESTRE]])</f>
        <v>3</v>
      </c>
      <c r="I44" s="16">
        <v>2500</v>
      </c>
      <c r="J44" s="16">
        <f>+Tabla13[[#This Row],[CANTIDAD TOTAL]]*Tabla13[[#This Row],[PRECIO UNITARIO ESTIMADO]]</f>
        <v>7500</v>
      </c>
      <c r="K44" s="16"/>
      <c r="L44" s="1" t="s">
        <v>26</v>
      </c>
      <c r="M44" s="2" t="s">
        <v>27</v>
      </c>
      <c r="N44" s="16"/>
      <c r="O44" s="3" t="s">
        <v>118</v>
      </c>
      <c r="T44" s="17" t="s">
        <v>121</v>
      </c>
    </row>
    <row r="45" spans="1:20">
      <c r="A45" s="1" t="s">
        <v>113</v>
      </c>
      <c r="B45" s="1" t="s">
        <v>122</v>
      </c>
      <c r="C45" s="2" t="s">
        <v>25</v>
      </c>
      <c r="D45" s="2">
        <v>0</v>
      </c>
      <c r="E45" s="2">
        <v>1</v>
      </c>
      <c r="F45" s="2">
        <v>0</v>
      </c>
      <c r="G45" s="2">
        <v>0</v>
      </c>
      <c r="H45" s="2">
        <f>+SUM(Tabla13[[#This Row],[PRIMER TRIMESTRE]:[CUARTO TRIMESTRE]])</f>
        <v>1</v>
      </c>
      <c r="I45" s="16">
        <f>60000</f>
        <v>60000</v>
      </c>
      <c r="J45" s="16">
        <f>+Tabla13[[#This Row],[CANTIDAD TOTAL]]*Tabla13[[#This Row],[PRECIO UNITARIO ESTIMADO]]</f>
        <v>60000</v>
      </c>
      <c r="K45" s="16"/>
      <c r="L45" s="1" t="s">
        <v>26</v>
      </c>
      <c r="M45" s="2" t="s">
        <v>27</v>
      </c>
      <c r="N45" s="16"/>
      <c r="O45" s="3" t="s">
        <v>123</v>
      </c>
      <c r="T45" s="17" t="s">
        <v>124</v>
      </c>
    </row>
    <row r="46" spans="1:20" ht="36">
      <c r="A46" s="1" t="s">
        <v>113</v>
      </c>
      <c r="B46" s="1" t="s">
        <v>125</v>
      </c>
      <c r="C46" s="2" t="s">
        <v>25</v>
      </c>
      <c r="D46" s="2">
        <v>0</v>
      </c>
      <c r="E46" s="2">
        <v>4</v>
      </c>
      <c r="F46" s="2">
        <v>3</v>
      </c>
      <c r="G46" s="2">
        <v>0</v>
      </c>
      <c r="H46" s="2">
        <f>+SUM(Tabla13[[#This Row],[PRIMER TRIMESTRE]:[CUARTO TRIMESTRE]])</f>
        <v>7</v>
      </c>
      <c r="I46" s="16">
        <v>60000</v>
      </c>
      <c r="J46" s="16">
        <f>+Tabla13[[#This Row],[CANTIDAD TOTAL]]*Tabla13[[#This Row],[PRECIO UNITARIO ESTIMADO]]</f>
        <v>420000</v>
      </c>
      <c r="K46" s="16"/>
      <c r="L46" s="1" t="s">
        <v>42</v>
      </c>
      <c r="M46" s="2" t="s">
        <v>27</v>
      </c>
      <c r="N46" s="16"/>
      <c r="O46" s="3" t="s">
        <v>126</v>
      </c>
      <c r="T46" s="17" t="s">
        <v>127</v>
      </c>
    </row>
    <row r="47" spans="1:20">
      <c r="A47" s="1" t="s">
        <v>113</v>
      </c>
      <c r="B47" s="1" t="s">
        <v>128</v>
      </c>
      <c r="C47" s="2" t="s">
        <v>25</v>
      </c>
      <c r="D47" s="2">
        <v>0</v>
      </c>
      <c r="E47" s="2">
        <v>1</v>
      </c>
      <c r="F47" s="2">
        <v>0</v>
      </c>
      <c r="G47" s="2">
        <v>0</v>
      </c>
      <c r="H47" s="2">
        <f>+SUM(Tabla13[[#This Row],[PRIMER TRIMESTRE]:[CUARTO TRIMESTRE]])</f>
        <v>1</v>
      </c>
      <c r="I47" s="16">
        <v>150</v>
      </c>
      <c r="J47" s="16">
        <f>+Tabla13[[#This Row],[CANTIDAD TOTAL]]*Tabla13[[#This Row],[PRECIO UNITARIO ESTIMADO]]</f>
        <v>150</v>
      </c>
      <c r="K47" s="16"/>
      <c r="L47" s="1" t="s">
        <v>26</v>
      </c>
      <c r="M47" s="2" t="s">
        <v>27</v>
      </c>
      <c r="N47" s="16"/>
      <c r="O47" s="3" t="s">
        <v>129</v>
      </c>
      <c r="T47" s="17" t="s">
        <v>130</v>
      </c>
    </row>
    <row r="48" spans="1:20" ht="36">
      <c r="A48" s="1" t="s">
        <v>113</v>
      </c>
      <c r="B48" s="22" t="s">
        <v>131</v>
      </c>
      <c r="C48" s="23" t="s">
        <v>25</v>
      </c>
      <c r="D48" s="23">
        <v>0</v>
      </c>
      <c r="E48" s="23">
        <v>1</v>
      </c>
      <c r="F48" s="23">
        <v>0</v>
      </c>
      <c r="G48" s="23">
        <v>0</v>
      </c>
      <c r="H48" s="23">
        <f>+SUM(Tabla13[[#This Row],[PRIMER TRIMESTRE]:[CUARTO TRIMESTRE]])</f>
        <v>1</v>
      </c>
      <c r="I48" s="24">
        <v>150000</v>
      </c>
      <c r="J48" s="24">
        <f>+H48*I48</f>
        <v>150000</v>
      </c>
      <c r="K48" s="24"/>
      <c r="L48" s="22" t="s">
        <v>42</v>
      </c>
      <c r="M48" s="23" t="s">
        <v>27</v>
      </c>
      <c r="N48" s="24"/>
      <c r="O48" s="3" t="s">
        <v>132</v>
      </c>
      <c r="T48" s="17" t="s">
        <v>133</v>
      </c>
    </row>
    <row r="49" spans="1:23">
      <c r="A49" s="1" t="s">
        <v>113</v>
      </c>
      <c r="B49" s="1" t="s">
        <v>134</v>
      </c>
      <c r="C49" s="2" t="s">
        <v>25</v>
      </c>
      <c r="D49" s="2">
        <v>0</v>
      </c>
      <c r="E49" s="2">
        <v>1</v>
      </c>
      <c r="F49" s="2">
        <v>0</v>
      </c>
      <c r="G49" s="2">
        <v>0</v>
      </c>
      <c r="H49" s="2">
        <f>+SUM(Tabla13[[#This Row],[PRIMER TRIMESTRE]:[CUARTO TRIMESTRE]])</f>
        <v>1</v>
      </c>
      <c r="I49" s="16">
        <v>88000</v>
      </c>
      <c r="J49" s="16">
        <f>+Tabla13[[#This Row],[CANTIDAD TOTAL]]*Tabla13[[#This Row],[PRECIO UNITARIO ESTIMADO]]</f>
        <v>88000</v>
      </c>
      <c r="K49" s="16"/>
      <c r="L49" s="1" t="s">
        <v>42</v>
      </c>
      <c r="M49" s="2" t="s">
        <v>27</v>
      </c>
      <c r="N49" s="16"/>
      <c r="O49" s="3" t="s">
        <v>135</v>
      </c>
      <c r="T49" s="17" t="s">
        <v>136</v>
      </c>
    </row>
    <row r="50" spans="1:23" ht="54">
      <c r="A50" s="1" t="s">
        <v>113</v>
      </c>
      <c r="B50" s="1" t="s">
        <v>137</v>
      </c>
      <c r="C50" s="2" t="s">
        <v>25</v>
      </c>
      <c r="D50" s="2">
        <v>0</v>
      </c>
      <c r="E50" s="2">
        <v>1</v>
      </c>
      <c r="F50" s="2">
        <v>0</v>
      </c>
      <c r="G50" s="2">
        <v>0</v>
      </c>
      <c r="H50" s="2">
        <f>+SUM(Tabla13[[#This Row],[PRIMER TRIMESTRE]:[CUARTO TRIMESTRE]])</f>
        <v>1</v>
      </c>
      <c r="I50" s="16">
        <v>132000</v>
      </c>
      <c r="J50" s="16">
        <f>+Tabla13[[#This Row],[CANTIDAD TOTAL]]*Tabla13[[#This Row],[PRECIO UNITARIO ESTIMADO]]</f>
        <v>132000</v>
      </c>
      <c r="K50" s="16"/>
      <c r="L50" s="1" t="s">
        <v>42</v>
      </c>
      <c r="M50" s="2" t="s">
        <v>27</v>
      </c>
      <c r="N50" s="16"/>
      <c r="O50" s="3" t="s">
        <v>135</v>
      </c>
      <c r="T50" s="17" t="s">
        <v>138</v>
      </c>
    </row>
    <row r="51" spans="1:23" ht="36">
      <c r="A51" s="1" t="s">
        <v>113</v>
      </c>
      <c r="B51" s="1" t="s">
        <v>139</v>
      </c>
      <c r="C51" s="2" t="s">
        <v>25</v>
      </c>
      <c r="D51" s="2">
        <v>0</v>
      </c>
      <c r="E51" s="2">
        <v>1</v>
      </c>
      <c r="F51" s="2">
        <v>0</v>
      </c>
      <c r="G51" s="2">
        <v>0</v>
      </c>
      <c r="H51" s="2">
        <f>+SUM(Tabla13[[#This Row],[PRIMER TRIMESTRE]:[CUARTO TRIMESTRE]])</f>
        <v>1</v>
      </c>
      <c r="I51" s="16">
        <v>20000</v>
      </c>
      <c r="J51" s="16">
        <f>+Tabla13[[#This Row],[CANTIDAD TOTAL]]*Tabla13[[#This Row],[PRECIO UNITARIO ESTIMADO]]</f>
        <v>20000</v>
      </c>
      <c r="K51" s="16"/>
      <c r="L51" s="1" t="s">
        <v>26</v>
      </c>
      <c r="M51" s="2" t="s">
        <v>27</v>
      </c>
      <c r="N51" s="16"/>
      <c r="O51" s="3" t="s">
        <v>135</v>
      </c>
      <c r="T51" s="17" t="s">
        <v>140</v>
      </c>
    </row>
    <row r="52" spans="1:23">
      <c r="A52" s="1" t="s">
        <v>113</v>
      </c>
      <c r="B52" s="1" t="s">
        <v>141</v>
      </c>
      <c r="C52" s="2" t="s">
        <v>25</v>
      </c>
      <c r="D52" s="2">
        <v>1</v>
      </c>
      <c r="E52" s="2">
        <v>0</v>
      </c>
      <c r="F52" s="2">
        <v>0</v>
      </c>
      <c r="G52" s="2">
        <v>0</v>
      </c>
      <c r="H52" s="2">
        <f>+SUM(Tabla13[[#This Row],[PRIMER TRIMESTRE]:[CUARTO TRIMESTRE]])</f>
        <v>1</v>
      </c>
      <c r="I52" s="16">
        <v>10000</v>
      </c>
      <c r="J52" s="16">
        <f>+Tabla13[[#This Row],[CANTIDAD TOTAL]]*Tabla13[[#This Row],[PRECIO UNITARIO ESTIMADO]]</f>
        <v>10000</v>
      </c>
      <c r="K52" s="16"/>
      <c r="L52" s="1" t="s">
        <v>26</v>
      </c>
      <c r="M52" s="2" t="s">
        <v>27</v>
      </c>
      <c r="N52" s="16"/>
      <c r="O52" s="3" t="s">
        <v>135</v>
      </c>
      <c r="T52" s="17" t="s">
        <v>142</v>
      </c>
    </row>
    <row r="53" spans="1:23" ht="36">
      <c r="A53" s="1" t="s">
        <v>113</v>
      </c>
      <c r="B53" s="1" t="s">
        <v>143</v>
      </c>
      <c r="C53" s="2" t="s">
        <v>25</v>
      </c>
      <c r="D53" s="2">
        <v>1</v>
      </c>
      <c r="E53" s="2">
        <v>0</v>
      </c>
      <c r="F53" s="2">
        <v>0</v>
      </c>
      <c r="G53" s="2">
        <v>0</v>
      </c>
      <c r="H53" s="2">
        <f>+SUM(Tabla13[[#This Row],[PRIMER TRIMESTRE]:[CUARTO TRIMESTRE]])</f>
        <v>1</v>
      </c>
      <c r="I53" s="16">
        <v>60000</v>
      </c>
      <c r="J53" s="16">
        <f>+Tabla13[[#This Row],[CANTIDAD TOTAL]]*Tabla13[[#This Row],[PRECIO UNITARIO ESTIMADO]]</f>
        <v>60000</v>
      </c>
      <c r="K53" s="16"/>
      <c r="L53" s="1" t="s">
        <v>26</v>
      </c>
      <c r="M53" s="2" t="s">
        <v>27</v>
      </c>
      <c r="N53" s="16"/>
      <c r="O53" s="3" t="s">
        <v>144</v>
      </c>
      <c r="T53" s="17" t="s">
        <v>29</v>
      </c>
      <c r="W53" s="1" t="s">
        <v>30</v>
      </c>
    </row>
    <row r="54" spans="1:23" ht="36">
      <c r="A54" s="1" t="s">
        <v>113</v>
      </c>
      <c r="B54" s="1" t="s">
        <v>145</v>
      </c>
      <c r="C54" s="2" t="s">
        <v>25</v>
      </c>
      <c r="D54" s="2">
        <v>10</v>
      </c>
      <c r="E54" s="2">
        <v>0</v>
      </c>
      <c r="F54" s="2">
        <v>12</v>
      </c>
      <c r="G54" s="2">
        <v>0</v>
      </c>
      <c r="H54" s="2">
        <f>+SUM(Tabla13[[#This Row],[PRIMER TRIMESTRE]:[CUARTO TRIMESTRE]])</f>
        <v>22</v>
      </c>
      <c r="I54" s="16">
        <v>60000</v>
      </c>
      <c r="J54" s="16">
        <f>+Tabla13[[#This Row],[CANTIDAD TOTAL]]*Tabla13[[#This Row],[PRECIO UNITARIO ESTIMADO]]</f>
        <v>1320000</v>
      </c>
      <c r="K54" s="16"/>
      <c r="L54" s="1" t="s">
        <v>51</v>
      </c>
      <c r="M54" s="2" t="s">
        <v>27</v>
      </c>
      <c r="N54" s="16"/>
      <c r="O54" s="3" t="s">
        <v>79</v>
      </c>
      <c r="T54" s="17" t="s">
        <v>33</v>
      </c>
      <c r="W54" s="1" t="s">
        <v>34</v>
      </c>
    </row>
    <row r="55" spans="1:23">
      <c r="A55" s="1" t="s">
        <v>113</v>
      </c>
      <c r="B55" s="1" t="s">
        <v>146</v>
      </c>
      <c r="C55" s="2" t="s">
        <v>25</v>
      </c>
      <c r="D55" s="2">
        <v>15</v>
      </c>
      <c r="E55" s="2">
        <v>10</v>
      </c>
      <c r="F55" s="2">
        <v>5</v>
      </c>
      <c r="G55" s="2">
        <v>0</v>
      </c>
      <c r="H55" s="2">
        <f>+SUM(Tabla13[[#This Row],[PRIMER TRIMESTRE]:[CUARTO TRIMESTRE]])</f>
        <v>30</v>
      </c>
      <c r="I55" s="16">
        <v>1500</v>
      </c>
      <c r="J55" s="16">
        <f>+Tabla13[[#This Row],[CANTIDAD TOTAL]]*Tabla13[[#This Row],[PRECIO UNITARIO ESTIMADO]]</f>
        <v>45000</v>
      </c>
      <c r="K55" s="16"/>
      <c r="L55" s="1" t="s">
        <v>26</v>
      </c>
      <c r="M55" s="2" t="s">
        <v>27</v>
      </c>
      <c r="N55" s="16"/>
      <c r="O55" s="3" t="s">
        <v>79</v>
      </c>
      <c r="T55" s="17" t="s">
        <v>37</v>
      </c>
      <c r="W55" s="1" t="s">
        <v>38</v>
      </c>
    </row>
    <row r="56" spans="1:23">
      <c r="A56" s="1" t="s">
        <v>113</v>
      </c>
      <c r="B56" s="1" t="s">
        <v>147</v>
      </c>
      <c r="C56" s="2" t="s">
        <v>25</v>
      </c>
      <c r="D56" s="2">
        <v>0</v>
      </c>
      <c r="E56" s="2">
        <v>10</v>
      </c>
      <c r="F56" s="2">
        <v>0</v>
      </c>
      <c r="G56" s="2">
        <v>0</v>
      </c>
      <c r="H56" s="2">
        <f>+SUM(Tabla13[[#This Row],[PRIMER TRIMESTRE]:[CUARTO TRIMESTRE]])</f>
        <v>10</v>
      </c>
      <c r="I56" s="16">
        <v>200</v>
      </c>
      <c r="J56" s="16">
        <f>+Tabla13[[#This Row],[CANTIDAD TOTAL]]*Tabla13[[#This Row],[PRECIO UNITARIO ESTIMADO]]</f>
        <v>2000</v>
      </c>
      <c r="K56" s="16"/>
      <c r="L56" s="1" t="s">
        <v>26</v>
      </c>
      <c r="M56" s="2" t="s">
        <v>27</v>
      </c>
      <c r="N56" s="16"/>
      <c r="O56" s="3" t="s">
        <v>79</v>
      </c>
      <c r="T56" s="17" t="s">
        <v>46</v>
      </c>
      <c r="W56" s="1" t="s">
        <v>47</v>
      </c>
    </row>
    <row r="57" spans="1:23">
      <c r="A57" s="1" t="s">
        <v>113</v>
      </c>
      <c r="B57" s="1" t="s">
        <v>128</v>
      </c>
      <c r="C57" s="2" t="s">
        <v>25</v>
      </c>
      <c r="D57" s="2">
        <v>0</v>
      </c>
      <c r="E57" s="2">
        <v>10</v>
      </c>
      <c r="F57" s="2">
        <v>0</v>
      </c>
      <c r="G57" s="2">
        <v>0</v>
      </c>
      <c r="H57" s="2">
        <f>+SUM(Tabla13[[#This Row],[PRIMER TRIMESTRE]:[CUARTO TRIMESTRE]])</f>
        <v>10</v>
      </c>
      <c r="I57" s="16">
        <v>200</v>
      </c>
      <c r="J57" s="16">
        <f>+Tabla13[[#This Row],[CANTIDAD TOTAL]]*Tabla13[[#This Row],[PRECIO UNITARIO ESTIMADO]]</f>
        <v>2000</v>
      </c>
      <c r="K57" s="16"/>
      <c r="L57" s="1" t="s">
        <v>26</v>
      </c>
      <c r="M57" s="2" t="s">
        <v>27</v>
      </c>
      <c r="N57" s="16"/>
      <c r="O57" s="3" t="s">
        <v>79</v>
      </c>
      <c r="T57" s="17" t="s">
        <v>50</v>
      </c>
      <c r="W57" s="1" t="s">
        <v>51</v>
      </c>
    </row>
    <row r="58" spans="1:23" ht="36">
      <c r="A58" s="1" t="s">
        <v>148</v>
      </c>
      <c r="B58" s="21" t="s">
        <v>149</v>
      </c>
      <c r="C58" s="2" t="s">
        <v>25</v>
      </c>
      <c r="D58" s="2">
        <v>0</v>
      </c>
      <c r="E58" s="2">
        <v>0</v>
      </c>
      <c r="F58" s="2">
        <v>1</v>
      </c>
      <c r="G58" s="2">
        <v>0</v>
      </c>
      <c r="H58" s="2">
        <f>+SUM(Tabla13[[#This Row],[PRIMER TRIMESTRE]:[CUARTO TRIMESTRE]])</f>
        <v>1</v>
      </c>
      <c r="I58" s="16">
        <v>350000</v>
      </c>
      <c r="J58" s="16">
        <f>+Tabla13[[#This Row],[CANTIDAD TOTAL]]*Tabla13[[#This Row],[PRECIO UNITARIO ESTIMADO]]</f>
        <v>350000</v>
      </c>
      <c r="K58" s="16">
        <f>+SUM(J58:J59)</f>
        <v>351800</v>
      </c>
      <c r="L58" s="1" t="s">
        <v>42</v>
      </c>
      <c r="M58" s="2" t="s">
        <v>27</v>
      </c>
      <c r="N58" s="16"/>
      <c r="O58" s="3" t="s">
        <v>79</v>
      </c>
      <c r="T58" s="17" t="s">
        <v>41</v>
      </c>
      <c r="W58" s="1" t="s">
        <v>42</v>
      </c>
    </row>
    <row r="59" spans="1:23">
      <c r="A59" s="1" t="s">
        <v>148</v>
      </c>
      <c r="B59" s="1" t="s">
        <v>150</v>
      </c>
      <c r="C59" s="2" t="s">
        <v>25</v>
      </c>
      <c r="D59" s="2">
        <v>3</v>
      </c>
      <c r="E59" s="2">
        <v>0</v>
      </c>
      <c r="F59" s="2">
        <v>0</v>
      </c>
      <c r="G59" s="2">
        <v>0</v>
      </c>
      <c r="H59" s="2">
        <f>+SUM(Tabla13[[#This Row],[PRIMER TRIMESTRE]:[CUARTO TRIMESTRE]])</f>
        <v>3</v>
      </c>
      <c r="I59" s="16">
        <v>600</v>
      </c>
      <c r="J59" s="16">
        <f>+Tabla13[[#This Row],[CANTIDAD TOTAL]]*Tabla13[[#This Row],[PRECIO UNITARIO ESTIMADO]]</f>
        <v>1800</v>
      </c>
      <c r="K59" s="16"/>
      <c r="L59" s="1" t="s">
        <v>26</v>
      </c>
      <c r="M59" s="2" t="s">
        <v>27</v>
      </c>
      <c r="N59" s="16"/>
      <c r="O59" s="3" t="s">
        <v>79</v>
      </c>
      <c r="T59" s="17" t="s">
        <v>23</v>
      </c>
      <c r="W59" s="1" t="s">
        <v>26</v>
      </c>
    </row>
    <row r="60" spans="1:23" ht="36">
      <c r="A60" s="1" t="s">
        <v>151</v>
      </c>
      <c r="B60" s="1" t="s">
        <v>152</v>
      </c>
      <c r="C60" s="2" t="s">
        <v>25</v>
      </c>
      <c r="D60" s="2">
        <v>0</v>
      </c>
      <c r="E60" s="2">
        <v>1</v>
      </c>
      <c r="F60" s="2">
        <v>0</v>
      </c>
      <c r="G60" s="2">
        <v>0</v>
      </c>
      <c r="H60" s="2">
        <f>+SUM(Tabla13[[#This Row],[PRIMER TRIMESTRE]:[CUARTO TRIMESTRE]])</f>
        <v>1</v>
      </c>
      <c r="I60" s="16">
        <v>30000</v>
      </c>
      <c r="J60" s="16">
        <f>+Tabla13[[#This Row],[CANTIDAD TOTAL]]*Tabla13[[#This Row],[PRECIO UNITARIO ESTIMADO]]</f>
        <v>30000</v>
      </c>
      <c r="K60" s="16">
        <f>+SUM(J60:J63)</f>
        <v>790000</v>
      </c>
      <c r="L60" s="1" t="s">
        <v>26</v>
      </c>
      <c r="M60" s="2" t="s">
        <v>27</v>
      </c>
      <c r="N60" s="16"/>
      <c r="O60" s="3" t="s">
        <v>135</v>
      </c>
      <c r="T60" s="17" t="s">
        <v>56</v>
      </c>
    </row>
    <row r="61" spans="1:23" ht="72">
      <c r="A61" s="1" t="s">
        <v>151</v>
      </c>
      <c r="B61" s="1" t="s">
        <v>153</v>
      </c>
      <c r="C61" s="2" t="s">
        <v>25</v>
      </c>
      <c r="D61" s="2">
        <v>1</v>
      </c>
      <c r="E61" s="2">
        <v>0</v>
      </c>
      <c r="F61" s="2">
        <v>0</v>
      </c>
      <c r="G61" s="2">
        <v>0</v>
      </c>
      <c r="H61" s="2">
        <f>+SUM(Tabla13[[#This Row],[PRIMER TRIMESTRE]:[CUARTO TRIMESTRE]])</f>
        <v>1</v>
      </c>
      <c r="I61" s="16">
        <v>260000</v>
      </c>
      <c r="J61" s="16">
        <f>+Tabla13[[#This Row],[CANTIDAD TOTAL]]*Tabla13[[#This Row],[PRECIO UNITARIO ESTIMADO]]</f>
        <v>260000</v>
      </c>
      <c r="K61" s="16"/>
      <c r="L61" s="1" t="s">
        <v>42</v>
      </c>
      <c r="M61" s="2" t="s">
        <v>27</v>
      </c>
      <c r="N61" s="16"/>
      <c r="O61" s="3" t="s">
        <v>154</v>
      </c>
      <c r="T61" s="17" t="s">
        <v>59</v>
      </c>
    </row>
    <row r="62" spans="1:23" ht="18" customHeight="1">
      <c r="A62" s="1" t="s">
        <v>151</v>
      </c>
      <c r="B62" s="1" t="s">
        <v>155</v>
      </c>
      <c r="C62" s="2" t="s">
        <v>25</v>
      </c>
      <c r="D62" s="2">
        <v>1</v>
      </c>
      <c r="E62" s="2">
        <v>0</v>
      </c>
      <c r="F62" s="2">
        <v>0</v>
      </c>
      <c r="G62" s="2">
        <v>0</v>
      </c>
      <c r="H62" s="2">
        <f>+SUM(Tabla13[[#This Row],[PRIMER TRIMESTRE]:[CUARTO TRIMESTRE]])</f>
        <v>1</v>
      </c>
      <c r="I62" s="16">
        <v>250000</v>
      </c>
      <c r="J62" s="16">
        <f>+Tabla13[[#This Row],[CANTIDAD TOTAL]]*Tabla13[[#This Row],[PRECIO UNITARIO ESTIMADO]]</f>
        <v>250000</v>
      </c>
      <c r="K62" s="16"/>
      <c r="L62" s="1" t="s">
        <v>42</v>
      </c>
      <c r="M62" s="2" t="s">
        <v>27</v>
      </c>
      <c r="N62" s="16"/>
      <c r="O62" s="3" t="s">
        <v>156</v>
      </c>
      <c r="T62" s="17" t="s">
        <v>61</v>
      </c>
    </row>
    <row r="63" spans="1:23">
      <c r="A63" s="1" t="s">
        <v>151</v>
      </c>
      <c r="B63" s="1" t="s">
        <v>157</v>
      </c>
      <c r="C63" s="2" t="s">
        <v>25</v>
      </c>
      <c r="D63" s="2">
        <v>10</v>
      </c>
      <c r="E63" s="2">
        <v>0</v>
      </c>
      <c r="F63" s="2">
        <v>15</v>
      </c>
      <c r="H63" s="2">
        <f>+SUM(Tabla13[[#This Row],[PRIMER TRIMESTRE]:[CUARTO TRIMESTRE]])</f>
        <v>25</v>
      </c>
      <c r="I63" s="16">
        <v>10000</v>
      </c>
      <c r="J63" s="16">
        <f>+Tabla13[[#This Row],[CANTIDAD TOTAL]]*Tabla13[[#This Row],[PRECIO UNITARIO ESTIMADO]]</f>
        <v>250000</v>
      </c>
      <c r="K63" s="16"/>
      <c r="L63" s="1" t="s">
        <v>42</v>
      </c>
      <c r="M63" s="2" t="s">
        <v>27</v>
      </c>
      <c r="N63" s="16"/>
      <c r="O63" s="3" t="s">
        <v>79</v>
      </c>
      <c r="T63" s="17" t="s">
        <v>63</v>
      </c>
    </row>
    <row r="64" spans="1:23">
      <c r="A64" s="1" t="s">
        <v>158</v>
      </c>
      <c r="B64" s="1" t="s">
        <v>159</v>
      </c>
      <c r="C64" s="2" t="s">
        <v>94</v>
      </c>
      <c r="D64" s="2">
        <v>1</v>
      </c>
      <c r="H64" s="2">
        <f>+SUM(Tabla13[[#This Row],[PRIMER TRIMESTRE]:[CUARTO TRIMESTRE]])</f>
        <v>1</v>
      </c>
      <c r="I64" s="16">
        <v>1000</v>
      </c>
      <c r="J64" s="16">
        <f>+Tabla13[[#This Row],[CANTIDAD TOTAL]]*Tabla13[[#This Row],[PRECIO UNITARIO ESTIMADO]]</f>
        <v>1000</v>
      </c>
      <c r="K64" s="16">
        <f>+SUM(J64:J91)</f>
        <v>1365380</v>
      </c>
      <c r="L64" s="1" t="s">
        <v>26</v>
      </c>
      <c r="M64" s="2" t="s">
        <v>27</v>
      </c>
      <c r="N64" s="16"/>
      <c r="O64" s="3" t="s">
        <v>160</v>
      </c>
      <c r="T64" s="17" t="s">
        <v>66</v>
      </c>
    </row>
    <row r="65" spans="1:20">
      <c r="A65" s="1" t="s">
        <v>158</v>
      </c>
      <c r="B65" s="1" t="s">
        <v>159</v>
      </c>
      <c r="C65" s="2" t="s">
        <v>94</v>
      </c>
      <c r="E65" s="2">
        <v>1</v>
      </c>
      <c r="H65" s="2">
        <f>+SUM(Tabla13[[#This Row],[PRIMER TRIMESTRE]:[CUARTO TRIMESTRE]])</f>
        <v>1</v>
      </c>
      <c r="I65" s="16">
        <v>1000</v>
      </c>
      <c r="J65" s="16">
        <f>+Tabla13[[#This Row],[CANTIDAD TOTAL]]*Tabla13[[#This Row],[PRECIO UNITARIO ESTIMADO]]</f>
        <v>1000</v>
      </c>
      <c r="K65" s="16"/>
      <c r="L65" s="1" t="s">
        <v>26</v>
      </c>
      <c r="M65" s="2" t="s">
        <v>27</v>
      </c>
      <c r="N65" s="16"/>
      <c r="O65" s="3" t="s">
        <v>161</v>
      </c>
      <c r="T65" s="17" t="s">
        <v>70</v>
      </c>
    </row>
    <row r="66" spans="1:20">
      <c r="A66" s="1" t="s">
        <v>158</v>
      </c>
      <c r="B66" s="1" t="s">
        <v>159</v>
      </c>
      <c r="C66" s="2" t="s">
        <v>94</v>
      </c>
      <c r="F66" s="2">
        <v>1</v>
      </c>
      <c r="H66" s="2">
        <f>+SUM(Tabla13[[#This Row],[PRIMER TRIMESTRE]:[CUARTO TRIMESTRE]])</f>
        <v>1</v>
      </c>
      <c r="I66" s="16">
        <v>1000</v>
      </c>
      <c r="J66" s="16">
        <f>+Tabla13[[#This Row],[CANTIDAD TOTAL]]*Tabla13[[#This Row],[PRECIO UNITARIO ESTIMADO]]</f>
        <v>1000</v>
      </c>
      <c r="K66" s="16"/>
      <c r="L66" s="1" t="s">
        <v>26</v>
      </c>
      <c r="M66" s="2" t="s">
        <v>27</v>
      </c>
      <c r="N66" s="16"/>
      <c r="O66" s="3" t="s">
        <v>162</v>
      </c>
      <c r="T66" s="17" t="s">
        <v>74</v>
      </c>
    </row>
    <row r="67" spans="1:20">
      <c r="A67" s="1" t="s">
        <v>158</v>
      </c>
      <c r="B67" s="1" t="s">
        <v>163</v>
      </c>
      <c r="C67" s="2" t="s">
        <v>25</v>
      </c>
      <c r="D67" s="2">
        <v>15</v>
      </c>
      <c r="E67" s="2">
        <v>15</v>
      </c>
      <c r="F67" s="2">
        <v>15</v>
      </c>
      <c r="G67" s="2">
        <v>15</v>
      </c>
      <c r="H67" s="2">
        <f>+SUM(Tabla13[[#This Row],[PRIMER TRIMESTRE]:[CUARTO TRIMESTRE]])</f>
        <v>60</v>
      </c>
      <c r="I67" s="16">
        <v>200</v>
      </c>
      <c r="J67" s="16">
        <f>+Tabla13[[#This Row],[CANTIDAD TOTAL]]*Tabla13[[#This Row],[PRECIO UNITARIO ESTIMADO]]</f>
        <v>12000</v>
      </c>
      <c r="K67" s="16"/>
      <c r="L67" s="1" t="s">
        <v>26</v>
      </c>
      <c r="M67" s="2" t="s">
        <v>27</v>
      </c>
      <c r="N67" s="16"/>
      <c r="O67" s="3" t="s">
        <v>132</v>
      </c>
      <c r="T67" s="17" t="s">
        <v>76</v>
      </c>
    </row>
    <row r="68" spans="1:20">
      <c r="A68" s="1" t="s">
        <v>158</v>
      </c>
      <c r="B68" s="1" t="s">
        <v>164</v>
      </c>
      <c r="C68" s="2" t="s">
        <v>25</v>
      </c>
      <c r="D68" s="2">
        <v>3</v>
      </c>
      <c r="E68" s="2">
        <v>0</v>
      </c>
      <c r="F68" s="2">
        <v>3</v>
      </c>
      <c r="G68" s="2">
        <v>0</v>
      </c>
      <c r="H68" s="2">
        <f>+SUM(Tabla13[[#This Row],[PRIMER TRIMESTRE]:[CUARTO TRIMESTRE]])</f>
        <v>6</v>
      </c>
      <c r="I68" s="16">
        <v>200</v>
      </c>
      <c r="J68" s="16">
        <f>+Tabla13[[#This Row],[CANTIDAD TOTAL]]*Tabla13[[#This Row],[PRECIO UNITARIO ESTIMADO]]</f>
        <v>1200</v>
      </c>
      <c r="K68" s="16"/>
      <c r="L68" s="1" t="s">
        <v>26</v>
      </c>
      <c r="M68" s="2" t="s">
        <v>27</v>
      </c>
      <c r="N68" s="16"/>
      <c r="O68" s="3" t="s">
        <v>132</v>
      </c>
      <c r="T68" s="17" t="s">
        <v>80</v>
      </c>
    </row>
    <row r="69" spans="1:20">
      <c r="A69" s="1" t="s">
        <v>158</v>
      </c>
      <c r="B69" s="1" t="s">
        <v>165</v>
      </c>
      <c r="C69" s="2" t="s">
        <v>25</v>
      </c>
      <c r="D69" s="2">
        <v>24</v>
      </c>
      <c r="E69" s="2">
        <v>0</v>
      </c>
      <c r="F69" s="2">
        <v>0</v>
      </c>
      <c r="G69" s="2">
        <v>0</v>
      </c>
      <c r="H69" s="2">
        <f>+SUM(Tabla13[[#This Row],[PRIMER TRIMESTRE]:[CUARTO TRIMESTRE]])</f>
        <v>24</v>
      </c>
      <c r="I69" s="16">
        <v>30</v>
      </c>
      <c r="J69" s="16">
        <f>+Tabla13[[#This Row],[CANTIDAD TOTAL]]*Tabla13[[#This Row],[PRECIO UNITARIO ESTIMADO]]</f>
        <v>720</v>
      </c>
      <c r="K69" s="16"/>
      <c r="L69" s="1" t="s">
        <v>26</v>
      </c>
      <c r="M69" s="2" t="s">
        <v>27</v>
      </c>
      <c r="N69" s="16"/>
      <c r="O69" s="3" t="s">
        <v>132</v>
      </c>
      <c r="T69" s="17" t="s">
        <v>166</v>
      </c>
    </row>
    <row r="70" spans="1:20">
      <c r="A70" s="1" t="s">
        <v>158</v>
      </c>
      <c r="B70" s="1" t="s">
        <v>167</v>
      </c>
      <c r="C70" s="2" t="s">
        <v>78</v>
      </c>
      <c r="D70" s="2">
        <v>1</v>
      </c>
      <c r="E70" s="2">
        <v>0</v>
      </c>
      <c r="F70" s="2">
        <v>0</v>
      </c>
      <c r="G70" s="2">
        <v>0</v>
      </c>
      <c r="H70" s="2">
        <f>+SUM(Tabla13[[#This Row],[PRIMER TRIMESTRE]:[CUARTO TRIMESTRE]])</f>
        <v>1</v>
      </c>
      <c r="I70" s="16">
        <v>500</v>
      </c>
      <c r="J70" s="16">
        <f>+Tabla13[[#This Row],[CANTIDAD TOTAL]]*Tabla13[[#This Row],[PRECIO UNITARIO ESTIMADO]]</f>
        <v>500</v>
      </c>
      <c r="K70" s="16"/>
      <c r="L70" s="1" t="s">
        <v>26</v>
      </c>
      <c r="M70" s="2" t="s">
        <v>27</v>
      </c>
      <c r="N70" s="16"/>
      <c r="O70" s="3" t="s">
        <v>132</v>
      </c>
      <c r="T70" s="17" t="s">
        <v>168</v>
      </c>
    </row>
    <row r="71" spans="1:20">
      <c r="A71" s="18" t="s">
        <v>158</v>
      </c>
      <c r="B71" s="18" t="s">
        <v>169</v>
      </c>
      <c r="C71" s="15" t="s">
        <v>25</v>
      </c>
      <c r="D71" s="15">
        <v>1</v>
      </c>
      <c r="E71" s="15">
        <v>1</v>
      </c>
      <c r="F71" s="15">
        <v>1</v>
      </c>
      <c r="G71" s="15">
        <v>1</v>
      </c>
      <c r="H71" s="15">
        <f>+SUM(Tabla13[[#This Row],[PRIMER TRIMESTRE]:[CUARTO TRIMESTRE]])</f>
        <v>4</v>
      </c>
      <c r="I71" s="19">
        <f>413960/Tabla13[[#This Row],[CANTIDAD TOTAL]]</f>
        <v>103490</v>
      </c>
      <c r="J71" s="19">
        <f>+Tabla13[[#This Row],[CANTIDAD TOTAL]]*Tabla13[[#This Row],[PRECIO UNITARIO ESTIMADO]]</f>
        <v>413960</v>
      </c>
      <c r="K71" s="19"/>
      <c r="L71" s="1" t="s">
        <v>42</v>
      </c>
      <c r="M71" s="15" t="s">
        <v>27</v>
      </c>
      <c r="N71" s="19"/>
      <c r="O71" s="20" t="s">
        <v>49</v>
      </c>
      <c r="T71" s="17" t="s">
        <v>82</v>
      </c>
    </row>
    <row r="72" spans="1:20">
      <c r="A72" s="18" t="s">
        <v>158</v>
      </c>
      <c r="B72" s="18" t="s">
        <v>170</v>
      </c>
      <c r="C72" s="15" t="s">
        <v>25</v>
      </c>
      <c r="D72" s="15">
        <v>2</v>
      </c>
      <c r="E72" s="15">
        <v>0</v>
      </c>
      <c r="F72" s="15">
        <v>2</v>
      </c>
      <c r="G72" s="15">
        <v>0</v>
      </c>
      <c r="H72" s="15">
        <f>+SUM(Tabla13[[#This Row],[PRIMER TRIMESTRE]:[CUARTO TRIMESTRE]])</f>
        <v>4</v>
      </c>
      <c r="I72" s="19">
        <v>5000</v>
      </c>
      <c r="J72" s="19">
        <f>+Tabla13[[#This Row],[CANTIDAD TOTAL]]*Tabla13[[#This Row],[PRECIO UNITARIO ESTIMADO]]</f>
        <v>20000</v>
      </c>
      <c r="K72" s="19"/>
      <c r="L72" s="1" t="s">
        <v>26</v>
      </c>
      <c r="M72" s="15" t="s">
        <v>27</v>
      </c>
      <c r="N72" s="19"/>
      <c r="O72" s="20" t="s">
        <v>49</v>
      </c>
      <c r="T72" s="17" t="s">
        <v>86</v>
      </c>
    </row>
    <row r="73" spans="1:20">
      <c r="A73" s="18" t="s">
        <v>158</v>
      </c>
      <c r="B73" s="18" t="s">
        <v>171</v>
      </c>
      <c r="C73" s="15" t="s">
        <v>25</v>
      </c>
      <c r="D73" s="15">
        <v>2</v>
      </c>
      <c r="E73" s="15">
        <v>0</v>
      </c>
      <c r="F73" s="15">
        <v>2</v>
      </c>
      <c r="G73" s="15">
        <v>0</v>
      </c>
      <c r="H73" s="15">
        <f>+SUM(Tabla13[[#This Row],[PRIMER TRIMESTRE]:[CUARTO TRIMESTRE]])</f>
        <v>4</v>
      </c>
      <c r="I73" s="19">
        <v>5100</v>
      </c>
      <c r="J73" s="19">
        <f>+Tabla13[[#This Row],[CANTIDAD TOTAL]]*Tabla13[[#This Row],[PRECIO UNITARIO ESTIMADO]]</f>
        <v>20400</v>
      </c>
      <c r="K73" s="19"/>
      <c r="L73" s="1" t="s">
        <v>26</v>
      </c>
      <c r="M73" s="15" t="s">
        <v>27</v>
      </c>
      <c r="N73" s="19"/>
      <c r="O73" s="20" t="s">
        <v>49</v>
      </c>
      <c r="T73" s="17" t="s">
        <v>88</v>
      </c>
    </row>
    <row r="74" spans="1:20">
      <c r="A74" s="18" t="s">
        <v>158</v>
      </c>
      <c r="B74" s="18" t="s">
        <v>172</v>
      </c>
      <c r="C74" s="15" t="s">
        <v>25</v>
      </c>
      <c r="D74" s="15">
        <v>2</v>
      </c>
      <c r="E74" s="15">
        <v>2</v>
      </c>
      <c r="F74" s="15">
        <v>2</v>
      </c>
      <c r="G74" s="15">
        <v>2</v>
      </c>
      <c r="H74" s="15">
        <f>+SUM(Tabla13[[#This Row],[PRIMER TRIMESTRE]:[CUARTO TRIMESTRE]])</f>
        <v>8</v>
      </c>
      <c r="I74" s="19">
        <v>11700</v>
      </c>
      <c r="J74" s="19">
        <f>+Tabla13[[#This Row],[CANTIDAD TOTAL]]*Tabla13[[#This Row],[PRECIO UNITARIO ESTIMADO]]</f>
        <v>93600</v>
      </c>
      <c r="K74" s="19"/>
      <c r="L74" s="1" t="s">
        <v>26</v>
      </c>
      <c r="M74" s="15" t="s">
        <v>27</v>
      </c>
      <c r="N74" s="19"/>
      <c r="O74" s="20" t="s">
        <v>49</v>
      </c>
      <c r="T74" s="17" t="s">
        <v>91</v>
      </c>
    </row>
    <row r="75" spans="1:20">
      <c r="A75" s="18" t="s">
        <v>158</v>
      </c>
      <c r="B75" s="18" t="s">
        <v>173</v>
      </c>
      <c r="C75" s="15" t="s">
        <v>25</v>
      </c>
      <c r="D75" s="15">
        <v>3</v>
      </c>
      <c r="E75" s="15">
        <v>0</v>
      </c>
      <c r="F75" s="15">
        <v>3</v>
      </c>
      <c r="G75" s="15">
        <v>0</v>
      </c>
      <c r="H75" s="15">
        <f>+SUM(Tabla13[[#This Row],[PRIMER TRIMESTRE]:[CUARTO TRIMESTRE]])</f>
        <v>6</v>
      </c>
      <c r="I75" s="19">
        <v>9000</v>
      </c>
      <c r="J75" s="19">
        <f>+Tabla13[[#This Row],[CANTIDAD TOTAL]]*Tabla13[[#This Row],[PRECIO UNITARIO ESTIMADO]]</f>
        <v>54000</v>
      </c>
      <c r="K75" s="19"/>
      <c r="L75" s="1" t="s">
        <v>26</v>
      </c>
      <c r="M75" s="15" t="s">
        <v>27</v>
      </c>
      <c r="N75" s="19"/>
      <c r="O75" s="20" t="s">
        <v>49</v>
      </c>
      <c r="T75" s="17" t="s">
        <v>96</v>
      </c>
    </row>
    <row r="76" spans="1:20">
      <c r="A76" s="18" t="s">
        <v>158</v>
      </c>
      <c r="B76" s="18" t="s">
        <v>174</v>
      </c>
      <c r="C76" s="15" t="s">
        <v>25</v>
      </c>
      <c r="D76" s="15">
        <v>3</v>
      </c>
      <c r="E76" s="15">
        <v>0</v>
      </c>
      <c r="F76" s="15">
        <v>3</v>
      </c>
      <c r="G76" s="15">
        <v>0</v>
      </c>
      <c r="H76" s="15">
        <f>+SUM(Tabla13[[#This Row],[PRIMER TRIMESTRE]:[CUARTO TRIMESTRE]])</f>
        <v>6</v>
      </c>
      <c r="I76" s="19">
        <v>9000</v>
      </c>
      <c r="J76" s="19">
        <f>+Tabla13[[#This Row],[CANTIDAD TOTAL]]*Tabla13[[#This Row],[PRECIO UNITARIO ESTIMADO]]</f>
        <v>54000</v>
      </c>
      <c r="K76" s="19"/>
      <c r="L76" s="1" t="s">
        <v>26</v>
      </c>
      <c r="M76" s="15" t="s">
        <v>27</v>
      </c>
      <c r="N76" s="19"/>
      <c r="O76" s="20" t="s">
        <v>49</v>
      </c>
      <c r="T76" s="17" t="s">
        <v>175</v>
      </c>
    </row>
    <row r="77" spans="1:20">
      <c r="A77" s="18" t="s">
        <v>158</v>
      </c>
      <c r="B77" s="18" t="s">
        <v>176</v>
      </c>
      <c r="C77" s="15" t="s">
        <v>25</v>
      </c>
      <c r="D77" s="15">
        <v>3</v>
      </c>
      <c r="E77" s="15">
        <v>0</v>
      </c>
      <c r="F77" s="15">
        <v>3</v>
      </c>
      <c r="G77" s="15">
        <v>0</v>
      </c>
      <c r="H77" s="15">
        <f>+SUM(Tabla13[[#This Row],[PRIMER TRIMESTRE]:[CUARTO TRIMESTRE]])</f>
        <v>6</v>
      </c>
      <c r="I77" s="19">
        <v>9000</v>
      </c>
      <c r="J77" s="19">
        <f>+Tabla13[[#This Row],[CANTIDAD TOTAL]]*Tabla13[[#This Row],[PRECIO UNITARIO ESTIMADO]]</f>
        <v>54000</v>
      </c>
      <c r="K77" s="19"/>
      <c r="L77" s="1" t="s">
        <v>26</v>
      </c>
      <c r="M77" s="15" t="s">
        <v>27</v>
      </c>
      <c r="N77" s="19"/>
      <c r="O77" s="20" t="s">
        <v>49</v>
      </c>
      <c r="T77" s="17" t="s">
        <v>177</v>
      </c>
    </row>
    <row r="78" spans="1:20">
      <c r="A78" s="18" t="s">
        <v>158</v>
      </c>
      <c r="B78" s="18" t="s">
        <v>178</v>
      </c>
      <c r="C78" s="15" t="s">
        <v>25</v>
      </c>
      <c r="D78" s="15">
        <v>3</v>
      </c>
      <c r="E78" s="15">
        <v>0</v>
      </c>
      <c r="F78" s="15">
        <v>3</v>
      </c>
      <c r="G78" s="15">
        <v>0</v>
      </c>
      <c r="H78" s="15">
        <f>+SUM(Tabla13[[#This Row],[PRIMER TRIMESTRE]:[CUARTO TRIMESTRE]])</f>
        <v>6</v>
      </c>
      <c r="I78" s="19">
        <v>9000</v>
      </c>
      <c r="J78" s="19">
        <f>+Tabla13[[#This Row],[CANTIDAD TOTAL]]*Tabla13[[#This Row],[PRECIO UNITARIO ESTIMADO]]</f>
        <v>54000</v>
      </c>
      <c r="K78" s="19"/>
      <c r="L78" s="1" t="s">
        <v>26</v>
      </c>
      <c r="M78" s="15" t="s">
        <v>27</v>
      </c>
      <c r="N78" s="19"/>
      <c r="O78" s="20" t="s">
        <v>49</v>
      </c>
      <c r="T78" s="17" t="s">
        <v>98</v>
      </c>
    </row>
    <row r="79" spans="1:20">
      <c r="A79" s="18" t="s">
        <v>158</v>
      </c>
      <c r="B79" s="18" t="s">
        <v>179</v>
      </c>
      <c r="C79" s="15" t="s">
        <v>25</v>
      </c>
      <c r="D79" s="15">
        <v>2</v>
      </c>
      <c r="E79" s="15">
        <v>0</v>
      </c>
      <c r="F79" s="15">
        <v>2</v>
      </c>
      <c r="G79" s="15">
        <v>0</v>
      </c>
      <c r="H79" s="15">
        <f>+SUM(Tabla13[[#This Row],[PRIMER TRIMESTRE]:[CUARTO TRIMESTRE]])</f>
        <v>4</v>
      </c>
      <c r="I79" s="19">
        <v>16000</v>
      </c>
      <c r="J79" s="19">
        <f>+Tabla13[[#This Row],[CANTIDAD TOTAL]]*Tabla13[[#This Row],[PRECIO UNITARIO ESTIMADO]]</f>
        <v>64000</v>
      </c>
      <c r="K79" s="19"/>
      <c r="L79" s="1" t="s">
        <v>26</v>
      </c>
      <c r="M79" s="15" t="s">
        <v>27</v>
      </c>
      <c r="N79" s="19"/>
      <c r="O79" s="20" t="s">
        <v>49</v>
      </c>
      <c r="T79" s="17" t="s">
        <v>100</v>
      </c>
    </row>
    <row r="80" spans="1:20" ht="36">
      <c r="A80" s="18" t="s">
        <v>158</v>
      </c>
      <c r="B80" s="18" t="s">
        <v>180</v>
      </c>
      <c r="C80" s="15" t="s">
        <v>25</v>
      </c>
      <c r="D80" s="15">
        <v>2</v>
      </c>
      <c r="E80" s="15">
        <v>0</v>
      </c>
      <c r="F80" s="15">
        <v>2</v>
      </c>
      <c r="G80" s="15">
        <v>0</v>
      </c>
      <c r="H80" s="15">
        <f>+SUM(Tabla13[[#This Row],[PRIMER TRIMESTRE]:[CUARTO TRIMESTRE]])</f>
        <v>4</v>
      </c>
      <c r="I80" s="19">
        <v>16000</v>
      </c>
      <c r="J80" s="19">
        <f>+Tabla13[[#This Row],[CANTIDAD TOTAL]]*Tabla13[[#This Row],[PRECIO UNITARIO ESTIMADO]]</f>
        <v>64000</v>
      </c>
      <c r="K80" s="19"/>
      <c r="L80" s="1" t="s">
        <v>26</v>
      </c>
      <c r="M80" s="15" t="s">
        <v>27</v>
      </c>
      <c r="N80" s="19"/>
      <c r="O80" s="20" t="s">
        <v>49</v>
      </c>
      <c r="T80" s="17" t="s">
        <v>102</v>
      </c>
    </row>
    <row r="81" spans="1:23">
      <c r="A81" s="18" t="s">
        <v>158</v>
      </c>
      <c r="B81" s="18" t="s">
        <v>181</v>
      </c>
      <c r="C81" s="15" t="s">
        <v>25</v>
      </c>
      <c r="D81" s="15">
        <v>2</v>
      </c>
      <c r="E81" s="15">
        <v>0</v>
      </c>
      <c r="F81" s="15">
        <v>2</v>
      </c>
      <c r="G81" s="15">
        <v>0</v>
      </c>
      <c r="H81" s="15">
        <f>+SUM(Tabla13[[#This Row],[PRIMER TRIMESTRE]:[CUARTO TRIMESTRE]])</f>
        <v>4</v>
      </c>
      <c r="I81" s="19">
        <v>16000</v>
      </c>
      <c r="J81" s="19">
        <f>+Tabla13[[#This Row],[CANTIDAD TOTAL]]*Tabla13[[#This Row],[PRECIO UNITARIO ESTIMADO]]</f>
        <v>64000</v>
      </c>
      <c r="K81" s="19"/>
      <c r="L81" s="1" t="s">
        <v>26</v>
      </c>
      <c r="M81" s="15" t="s">
        <v>27</v>
      </c>
      <c r="N81" s="19"/>
      <c r="O81" s="20" t="s">
        <v>49</v>
      </c>
      <c r="T81" s="17" t="s">
        <v>104</v>
      </c>
    </row>
    <row r="82" spans="1:23">
      <c r="A82" s="18" t="s">
        <v>158</v>
      </c>
      <c r="B82" s="18" t="s">
        <v>182</v>
      </c>
      <c r="C82" s="15" t="s">
        <v>25</v>
      </c>
      <c r="D82" s="15">
        <v>2</v>
      </c>
      <c r="E82" s="15">
        <v>0</v>
      </c>
      <c r="F82" s="15">
        <v>2</v>
      </c>
      <c r="G82" s="15">
        <v>0</v>
      </c>
      <c r="H82" s="15">
        <f>+SUM(Tabla13[[#This Row],[PRIMER TRIMESTRE]:[CUARTO TRIMESTRE]])</f>
        <v>4</v>
      </c>
      <c r="I82" s="19">
        <v>16000</v>
      </c>
      <c r="J82" s="19">
        <f>+Tabla13[[#This Row],[CANTIDAD TOTAL]]*Tabla13[[#This Row],[PRECIO UNITARIO ESTIMADO]]</f>
        <v>64000</v>
      </c>
      <c r="K82" s="19"/>
      <c r="L82" s="1" t="s">
        <v>26</v>
      </c>
      <c r="M82" s="15" t="s">
        <v>27</v>
      </c>
      <c r="N82" s="19"/>
      <c r="O82" s="20" t="s">
        <v>49</v>
      </c>
      <c r="T82" s="17" t="s">
        <v>43</v>
      </c>
    </row>
    <row r="83" spans="1:23">
      <c r="A83" s="18" t="s">
        <v>158</v>
      </c>
      <c r="B83" s="18" t="s">
        <v>183</v>
      </c>
      <c r="C83" s="15" t="s">
        <v>25</v>
      </c>
      <c r="D83" s="15">
        <v>3</v>
      </c>
      <c r="E83" s="15">
        <v>0</v>
      </c>
      <c r="F83" s="15">
        <v>3</v>
      </c>
      <c r="G83" s="15">
        <v>0</v>
      </c>
      <c r="H83" s="15">
        <f>+SUM(Tabla13[[#This Row],[PRIMER TRIMESTRE]:[CUARTO TRIMESTRE]])</f>
        <v>6</v>
      </c>
      <c r="I83" s="19">
        <v>9000</v>
      </c>
      <c r="J83" s="19">
        <f>+Tabla13[[#This Row],[CANTIDAD TOTAL]]*Tabla13[[#This Row],[PRECIO UNITARIO ESTIMADO]]</f>
        <v>54000</v>
      </c>
      <c r="K83" s="19"/>
      <c r="L83" s="1" t="s">
        <v>26</v>
      </c>
      <c r="M83" s="15" t="s">
        <v>27</v>
      </c>
      <c r="N83" s="19"/>
      <c r="O83" s="20" t="s">
        <v>49</v>
      </c>
      <c r="T83" s="17" t="s">
        <v>107</v>
      </c>
    </row>
    <row r="84" spans="1:23">
      <c r="A84" s="18" t="s">
        <v>158</v>
      </c>
      <c r="B84" s="18" t="s">
        <v>184</v>
      </c>
      <c r="C84" s="15" t="s">
        <v>25</v>
      </c>
      <c r="D84" s="15">
        <v>3</v>
      </c>
      <c r="E84" s="15">
        <v>0</v>
      </c>
      <c r="F84" s="15">
        <v>3</v>
      </c>
      <c r="G84" s="15">
        <v>0</v>
      </c>
      <c r="H84" s="15">
        <f>+SUM(Tabla13[[#This Row],[PRIMER TRIMESTRE]:[CUARTO TRIMESTRE]])</f>
        <v>6</v>
      </c>
      <c r="I84" s="19">
        <v>9000</v>
      </c>
      <c r="J84" s="19">
        <f>+Tabla13[[#This Row],[CANTIDAD TOTAL]]*Tabla13[[#This Row],[PRECIO UNITARIO ESTIMADO]]</f>
        <v>54000</v>
      </c>
      <c r="K84" s="19"/>
      <c r="L84" s="1" t="s">
        <v>26</v>
      </c>
      <c r="M84" s="15" t="s">
        <v>27</v>
      </c>
      <c r="N84" s="19"/>
      <c r="O84" s="20" t="s">
        <v>49</v>
      </c>
      <c r="T84" s="17" t="s">
        <v>53</v>
      </c>
    </row>
    <row r="85" spans="1:23">
      <c r="A85" s="18" t="s">
        <v>158</v>
      </c>
      <c r="B85" s="18" t="s">
        <v>185</v>
      </c>
      <c r="C85" s="15" t="s">
        <v>25</v>
      </c>
      <c r="D85" s="15">
        <v>3</v>
      </c>
      <c r="E85" s="15">
        <v>0</v>
      </c>
      <c r="F85" s="15">
        <v>3</v>
      </c>
      <c r="G85" s="15">
        <v>0</v>
      </c>
      <c r="H85" s="15">
        <f>+SUM(Tabla13[[#This Row],[PRIMER TRIMESTRE]:[CUARTO TRIMESTRE]])</f>
        <v>6</v>
      </c>
      <c r="I85" s="19">
        <v>9000</v>
      </c>
      <c r="J85" s="19">
        <f>+Tabla13[[#This Row],[CANTIDAD TOTAL]]*Tabla13[[#This Row],[PRECIO UNITARIO ESTIMADO]]</f>
        <v>54000</v>
      </c>
      <c r="K85" s="19"/>
      <c r="L85" s="1" t="s">
        <v>26</v>
      </c>
      <c r="M85" s="15" t="s">
        <v>27</v>
      </c>
      <c r="N85" s="19"/>
      <c r="O85" s="20" t="s">
        <v>49</v>
      </c>
      <c r="T85" s="17" t="s">
        <v>110</v>
      </c>
    </row>
    <row r="86" spans="1:23">
      <c r="A86" s="18" t="s">
        <v>158</v>
      </c>
      <c r="B86" s="18" t="s">
        <v>186</v>
      </c>
      <c r="C86" s="15" t="s">
        <v>25</v>
      </c>
      <c r="D86" s="15">
        <v>3</v>
      </c>
      <c r="E86" s="15">
        <v>0</v>
      </c>
      <c r="F86" s="15">
        <v>3</v>
      </c>
      <c r="G86" s="15">
        <v>0</v>
      </c>
      <c r="H86" s="15">
        <f>+SUM(Tabla13[[#This Row],[PRIMER TRIMESTRE]:[CUARTO TRIMESTRE]])</f>
        <v>6</v>
      </c>
      <c r="I86" s="19">
        <v>9000</v>
      </c>
      <c r="J86" s="19">
        <f>+Tabla13[[#This Row],[CANTIDAD TOTAL]]*Tabla13[[#This Row],[PRECIO UNITARIO ESTIMADO]]</f>
        <v>54000</v>
      </c>
      <c r="K86" s="19"/>
      <c r="L86" s="1" t="s">
        <v>26</v>
      </c>
      <c r="M86" s="15" t="s">
        <v>27</v>
      </c>
      <c r="N86" s="19"/>
      <c r="O86" s="20" t="s">
        <v>49</v>
      </c>
      <c r="T86" s="17" t="s">
        <v>64</v>
      </c>
    </row>
    <row r="87" spans="1:23">
      <c r="A87" s="18" t="s">
        <v>158</v>
      </c>
      <c r="B87" s="18" t="s">
        <v>187</v>
      </c>
      <c r="C87" s="15" t="s">
        <v>25</v>
      </c>
      <c r="D87" s="15">
        <v>2</v>
      </c>
      <c r="E87" s="15">
        <v>2</v>
      </c>
      <c r="F87" s="15">
        <v>2</v>
      </c>
      <c r="G87" s="15">
        <v>2</v>
      </c>
      <c r="H87" s="15">
        <f>+SUM(Tabla13[[#This Row],[PRIMER TRIMESTRE]:[CUARTO TRIMESTRE]])</f>
        <v>8</v>
      </c>
      <c r="I87" s="19">
        <v>4000</v>
      </c>
      <c r="J87" s="19">
        <f>+Tabla13[[#This Row],[CANTIDAD TOTAL]]*Tabla13[[#This Row],[PRECIO UNITARIO ESTIMADO]]</f>
        <v>32000</v>
      </c>
      <c r="K87" s="19"/>
      <c r="L87" s="1" t="s">
        <v>26</v>
      </c>
      <c r="M87" s="15" t="s">
        <v>27</v>
      </c>
      <c r="N87" s="19"/>
      <c r="O87" s="20" t="s">
        <v>49</v>
      </c>
      <c r="T87" s="17" t="s">
        <v>116</v>
      </c>
    </row>
    <row r="88" spans="1:23" ht="36">
      <c r="A88" s="18" t="s">
        <v>158</v>
      </c>
      <c r="B88" s="18" t="s">
        <v>188</v>
      </c>
      <c r="C88" s="15" t="s">
        <v>25</v>
      </c>
      <c r="D88" s="15">
        <v>2</v>
      </c>
      <c r="E88" s="15">
        <v>0</v>
      </c>
      <c r="F88" s="15">
        <v>2</v>
      </c>
      <c r="G88" s="15">
        <v>0</v>
      </c>
      <c r="H88" s="15">
        <f>+SUM(Tabla13[[#This Row],[PRIMER TRIMESTRE]:[CUARTO TRIMESTRE]])</f>
        <v>4</v>
      </c>
      <c r="I88" s="19">
        <v>5000</v>
      </c>
      <c r="J88" s="19">
        <f>+Tabla13[[#This Row],[CANTIDAD TOTAL]]*Tabla13[[#This Row],[PRECIO UNITARIO ESTIMADO]]</f>
        <v>20000</v>
      </c>
      <c r="K88" s="19"/>
      <c r="L88" s="1" t="s">
        <v>26</v>
      </c>
      <c r="M88" s="15" t="s">
        <v>27</v>
      </c>
      <c r="N88" s="19"/>
      <c r="O88" s="20" t="s">
        <v>49</v>
      </c>
      <c r="T88" s="17" t="s">
        <v>119</v>
      </c>
    </row>
    <row r="89" spans="1:23">
      <c r="A89" s="18" t="s">
        <v>158</v>
      </c>
      <c r="B89" s="18" t="s">
        <v>189</v>
      </c>
      <c r="C89" s="15" t="s">
        <v>25</v>
      </c>
      <c r="D89" s="15">
        <v>2</v>
      </c>
      <c r="E89" s="15">
        <v>0</v>
      </c>
      <c r="F89" s="15">
        <v>2</v>
      </c>
      <c r="G89" s="15">
        <v>0</v>
      </c>
      <c r="H89" s="15">
        <f>+SUM(Tabla13[[#This Row],[PRIMER TRIMESTRE]:[CUARTO TRIMESTRE]])</f>
        <v>4</v>
      </c>
      <c r="I89" s="19">
        <v>5000</v>
      </c>
      <c r="J89" s="19">
        <f>+Tabla13[[#This Row],[CANTIDAD TOTAL]]*Tabla13[[#This Row],[PRECIO UNITARIO ESTIMADO]]</f>
        <v>20000</v>
      </c>
      <c r="K89" s="19"/>
      <c r="L89" s="1" t="s">
        <v>26</v>
      </c>
      <c r="M89" s="15" t="s">
        <v>27</v>
      </c>
      <c r="N89" s="19"/>
      <c r="O89" s="20" t="s">
        <v>49</v>
      </c>
      <c r="T89" s="17" t="s">
        <v>121</v>
      </c>
    </row>
    <row r="90" spans="1:23">
      <c r="A90" s="18" t="s">
        <v>158</v>
      </c>
      <c r="B90" s="18" t="s">
        <v>190</v>
      </c>
      <c r="C90" s="15" t="s">
        <v>25</v>
      </c>
      <c r="D90" s="15">
        <v>2</v>
      </c>
      <c r="E90" s="15">
        <v>0</v>
      </c>
      <c r="F90" s="15">
        <v>2</v>
      </c>
      <c r="G90" s="15">
        <v>0</v>
      </c>
      <c r="H90" s="15">
        <f>+SUM(Tabla13[[#This Row],[PRIMER TRIMESTRE]:[CUARTO TRIMESTRE]])</f>
        <v>4</v>
      </c>
      <c r="I90" s="19">
        <v>5000</v>
      </c>
      <c r="J90" s="19">
        <f>+Tabla13[[#This Row],[CANTIDAD TOTAL]]*Tabla13[[#This Row],[PRECIO UNITARIO ESTIMADO]]</f>
        <v>20000</v>
      </c>
      <c r="K90" s="19"/>
      <c r="L90" s="1" t="s">
        <v>26</v>
      </c>
      <c r="M90" s="15" t="s">
        <v>27</v>
      </c>
      <c r="N90" s="19"/>
      <c r="O90" s="20" t="s">
        <v>49</v>
      </c>
      <c r="T90" s="17" t="s">
        <v>124</v>
      </c>
    </row>
    <row r="91" spans="1:23" ht="36">
      <c r="A91" s="18" t="s">
        <v>158</v>
      </c>
      <c r="B91" s="18" t="s">
        <v>191</v>
      </c>
      <c r="C91" s="15" t="s">
        <v>25</v>
      </c>
      <c r="D91" s="15">
        <v>2</v>
      </c>
      <c r="E91" s="15">
        <v>0</v>
      </c>
      <c r="F91" s="15">
        <v>2</v>
      </c>
      <c r="G91" s="15">
        <v>0</v>
      </c>
      <c r="H91" s="15">
        <f>+SUM(Tabla13[[#This Row],[PRIMER TRIMESTRE]:[CUARTO TRIMESTRE]])</f>
        <v>4</v>
      </c>
      <c r="I91" s="19">
        <v>5000</v>
      </c>
      <c r="J91" s="19">
        <f>+Tabla13[[#This Row],[CANTIDAD TOTAL]]*Tabla13[[#This Row],[PRECIO UNITARIO ESTIMADO]]</f>
        <v>20000</v>
      </c>
      <c r="K91" s="19"/>
      <c r="L91" s="1" t="s">
        <v>26</v>
      </c>
      <c r="M91" s="15" t="s">
        <v>27</v>
      </c>
      <c r="N91" s="19"/>
      <c r="O91" s="20" t="s">
        <v>49</v>
      </c>
      <c r="T91" s="17" t="s">
        <v>127</v>
      </c>
    </row>
    <row r="92" spans="1:23">
      <c r="A92" s="1" t="s">
        <v>192</v>
      </c>
      <c r="B92" s="1" t="s">
        <v>193</v>
      </c>
      <c r="C92" s="2" t="s">
        <v>25</v>
      </c>
      <c r="D92" s="2">
        <v>0</v>
      </c>
      <c r="E92" s="2">
        <v>1</v>
      </c>
      <c r="F92" s="2">
        <v>0</v>
      </c>
      <c r="G92" s="2">
        <v>0</v>
      </c>
      <c r="H92" s="2">
        <f>+SUM(Tabla13[[#This Row],[PRIMER TRIMESTRE]:[CUARTO TRIMESTRE]])</f>
        <v>1</v>
      </c>
      <c r="I92" s="16">
        <v>300</v>
      </c>
      <c r="J92" s="16">
        <f>+Tabla13[[#This Row],[CANTIDAD TOTAL]]*Tabla13[[#This Row],[PRECIO UNITARIO ESTIMADO]]</f>
        <v>300</v>
      </c>
      <c r="K92" s="16">
        <f>+SUM(J92:J108)</f>
        <v>330300</v>
      </c>
      <c r="L92" s="1" t="s">
        <v>26</v>
      </c>
      <c r="M92" s="2" t="s">
        <v>27</v>
      </c>
      <c r="N92" s="16"/>
      <c r="O92" s="3" t="s">
        <v>129</v>
      </c>
      <c r="T92" s="17" t="s">
        <v>130</v>
      </c>
    </row>
    <row r="93" spans="1:23" ht="36">
      <c r="A93" s="1" t="s">
        <v>192</v>
      </c>
      <c r="B93" s="1" t="s">
        <v>194</v>
      </c>
      <c r="C93" s="2" t="s">
        <v>25</v>
      </c>
      <c r="D93" s="2">
        <v>0</v>
      </c>
      <c r="E93" s="2">
        <v>10</v>
      </c>
      <c r="F93" s="2">
        <v>0</v>
      </c>
      <c r="G93" s="2">
        <v>0</v>
      </c>
      <c r="H93" s="2">
        <f>+SUM(Tabla13[[#This Row],[PRIMER TRIMESTRE]:[CUARTO TRIMESTRE]])</f>
        <v>10</v>
      </c>
      <c r="I93" s="16">
        <v>100</v>
      </c>
      <c r="J93" s="16">
        <f>+Tabla13[[#This Row],[CANTIDAD TOTAL]]*Tabla13[[#This Row],[PRECIO UNITARIO ESTIMADO]]</f>
        <v>1000</v>
      </c>
      <c r="K93" s="16"/>
      <c r="L93" s="1" t="s">
        <v>26</v>
      </c>
      <c r="M93" s="2" t="s">
        <v>27</v>
      </c>
      <c r="N93" s="16"/>
      <c r="O93" s="3" t="s">
        <v>79</v>
      </c>
      <c r="T93" s="17" t="s">
        <v>133</v>
      </c>
    </row>
    <row r="94" spans="1:23">
      <c r="A94" s="1" t="s">
        <v>192</v>
      </c>
      <c r="B94" s="1" t="s">
        <v>195</v>
      </c>
      <c r="C94" s="2" t="s">
        <v>25</v>
      </c>
      <c r="E94" s="2">
        <v>3</v>
      </c>
      <c r="F94" s="2">
        <v>2</v>
      </c>
      <c r="H94" s="2">
        <f>+SUM(Tabla13[[#This Row],[PRIMER TRIMESTRE]:[CUARTO TRIMESTRE]])</f>
        <v>5</v>
      </c>
      <c r="I94" s="16">
        <v>17000</v>
      </c>
      <c r="J94" s="16">
        <f>+Tabla13[[#This Row],[CANTIDAD TOTAL]]*Tabla13[[#This Row],[PRECIO UNITARIO ESTIMADO]]</f>
        <v>85000</v>
      </c>
      <c r="K94" s="16"/>
      <c r="L94" s="1" t="s">
        <v>42</v>
      </c>
      <c r="M94" s="2" t="s">
        <v>27</v>
      </c>
      <c r="N94" s="16"/>
      <c r="O94" s="3" t="s">
        <v>69</v>
      </c>
      <c r="T94" s="17" t="s">
        <v>136</v>
      </c>
    </row>
    <row r="95" spans="1:23">
      <c r="A95" s="1" t="s">
        <v>192</v>
      </c>
      <c r="B95" s="1" t="s">
        <v>196</v>
      </c>
      <c r="C95" s="2" t="s">
        <v>25</v>
      </c>
      <c r="E95" s="2">
        <v>3</v>
      </c>
      <c r="F95" s="2">
        <v>2</v>
      </c>
      <c r="H95" s="2">
        <f>+SUM(Tabla13[[#This Row],[PRIMER TRIMESTRE]:[CUARTO TRIMESTRE]])</f>
        <v>5</v>
      </c>
      <c r="I95" s="16">
        <v>5000</v>
      </c>
      <c r="J95" s="16">
        <f>+Tabla13[[#This Row],[CANTIDAD TOTAL]]*Tabla13[[#This Row],[PRECIO UNITARIO ESTIMADO]]</f>
        <v>25000</v>
      </c>
      <c r="K95" s="16"/>
      <c r="L95" s="1" t="s">
        <v>42</v>
      </c>
      <c r="M95" s="2" t="s">
        <v>27</v>
      </c>
      <c r="N95" s="16"/>
      <c r="O95" s="3" t="s">
        <v>69</v>
      </c>
      <c r="T95" s="17" t="s">
        <v>138</v>
      </c>
    </row>
    <row r="96" spans="1:23">
      <c r="A96" s="1" t="s">
        <v>192</v>
      </c>
      <c r="B96" s="1" t="s">
        <v>197</v>
      </c>
      <c r="C96" s="2" t="s">
        <v>25</v>
      </c>
      <c r="E96" s="2">
        <v>1</v>
      </c>
      <c r="H96" s="2">
        <f>+SUM(Tabla13[[#This Row],[PRIMER TRIMESTRE]:[CUARTO TRIMESTRE]])</f>
        <v>1</v>
      </c>
      <c r="I96" s="16">
        <v>10000</v>
      </c>
      <c r="J96" s="16">
        <f>+Tabla13[[#This Row],[CANTIDAD TOTAL]]*Tabla13[[#This Row],[PRECIO UNITARIO ESTIMADO]]</f>
        <v>10000</v>
      </c>
      <c r="K96" s="16"/>
      <c r="L96" s="1" t="s">
        <v>26</v>
      </c>
      <c r="M96" s="2" t="s">
        <v>27</v>
      </c>
      <c r="N96" s="16"/>
      <c r="O96" s="3" t="s">
        <v>69</v>
      </c>
      <c r="T96" s="17" t="s">
        <v>33</v>
      </c>
      <c r="W96" s="1" t="s">
        <v>34</v>
      </c>
    </row>
    <row r="97" spans="1:23">
      <c r="A97" s="1" t="s">
        <v>192</v>
      </c>
      <c r="B97" s="1" t="s">
        <v>198</v>
      </c>
      <c r="C97" s="2" t="s">
        <v>25</v>
      </c>
      <c r="E97" s="2">
        <v>2</v>
      </c>
      <c r="H97" s="2">
        <f>+SUM(Tabla13[[#This Row],[PRIMER TRIMESTRE]:[CUARTO TRIMESTRE]])</f>
        <v>2</v>
      </c>
      <c r="I97" s="16">
        <v>6000</v>
      </c>
      <c r="J97" s="16">
        <f>+Tabla13[[#This Row],[CANTIDAD TOTAL]]*Tabla13[[#This Row],[PRECIO UNITARIO ESTIMADO]]</f>
        <v>12000</v>
      </c>
      <c r="K97" s="16"/>
      <c r="L97" s="1" t="s">
        <v>26</v>
      </c>
      <c r="M97" s="2" t="s">
        <v>27</v>
      </c>
      <c r="N97" s="16"/>
      <c r="O97" s="3" t="s">
        <v>69</v>
      </c>
      <c r="T97" s="17" t="s">
        <v>29</v>
      </c>
      <c r="W97" s="1" t="s">
        <v>30</v>
      </c>
    </row>
    <row r="98" spans="1:23">
      <c r="A98" s="1" t="s">
        <v>192</v>
      </c>
      <c r="B98" s="1" t="s">
        <v>199</v>
      </c>
      <c r="C98" s="2" t="s">
        <v>25</v>
      </c>
      <c r="E98" s="2">
        <v>2</v>
      </c>
      <c r="H98" s="2">
        <f>+SUM(Tabla13[[#This Row],[PRIMER TRIMESTRE]:[CUARTO TRIMESTRE]])</f>
        <v>2</v>
      </c>
      <c r="I98" s="16">
        <v>10000</v>
      </c>
      <c r="J98" s="16">
        <f>+Tabla13[[#This Row],[CANTIDAD TOTAL]]*Tabla13[[#This Row],[PRECIO UNITARIO ESTIMADO]]</f>
        <v>20000</v>
      </c>
      <c r="K98" s="16"/>
      <c r="L98" s="1" t="s">
        <v>26</v>
      </c>
      <c r="M98" s="2" t="s">
        <v>27</v>
      </c>
      <c r="N98" s="16"/>
      <c r="O98" s="3" t="s">
        <v>69</v>
      </c>
      <c r="T98" s="17" t="s">
        <v>29</v>
      </c>
      <c r="W98" s="1" t="s">
        <v>30</v>
      </c>
    </row>
    <row r="99" spans="1:23">
      <c r="A99" s="1" t="s">
        <v>192</v>
      </c>
      <c r="B99" s="1" t="s">
        <v>200</v>
      </c>
      <c r="C99" s="2" t="s">
        <v>25</v>
      </c>
      <c r="F99" s="2">
        <v>2</v>
      </c>
      <c r="H99" s="2">
        <f>+SUM(Tabla13[[#This Row],[PRIMER TRIMESTRE]:[CUARTO TRIMESTRE]])</f>
        <v>2</v>
      </c>
      <c r="I99" s="16">
        <v>20000</v>
      </c>
      <c r="J99" s="16">
        <f>+Tabla13[[#This Row],[CANTIDAD TOTAL]]*Tabla13[[#This Row],[PRECIO UNITARIO ESTIMADO]]</f>
        <v>40000</v>
      </c>
      <c r="K99" s="16"/>
      <c r="L99" s="1" t="s">
        <v>26</v>
      </c>
      <c r="M99" s="2" t="s">
        <v>27</v>
      </c>
      <c r="N99" s="16"/>
      <c r="O99" s="3" t="s">
        <v>69</v>
      </c>
      <c r="T99" s="17" t="s">
        <v>33</v>
      </c>
      <c r="W99" s="1" t="s">
        <v>34</v>
      </c>
    </row>
    <row r="100" spans="1:23">
      <c r="A100" s="1" t="s">
        <v>192</v>
      </c>
      <c r="B100" s="1" t="s">
        <v>201</v>
      </c>
      <c r="C100" s="2" t="s">
        <v>25</v>
      </c>
      <c r="D100" s="2">
        <v>1</v>
      </c>
      <c r="E100" s="2">
        <v>1</v>
      </c>
      <c r="F100" s="2">
        <v>1</v>
      </c>
      <c r="G100" s="2">
        <v>1</v>
      </c>
      <c r="H100" s="2">
        <f>+SUM(Tabla13[[#This Row],[PRIMER TRIMESTRE]:[CUARTO TRIMESTRE]])</f>
        <v>4</v>
      </c>
      <c r="I100" s="16">
        <f>50000/4</f>
        <v>12500</v>
      </c>
      <c r="J100" s="16">
        <f>+Tabla13[[#This Row],[CANTIDAD TOTAL]]*Tabla13[[#This Row],[PRECIO UNITARIO ESTIMADO]]</f>
        <v>50000</v>
      </c>
      <c r="K100" s="16"/>
      <c r="L100" s="1" t="s">
        <v>26</v>
      </c>
      <c r="M100" s="2" t="s">
        <v>27</v>
      </c>
      <c r="N100" s="16"/>
      <c r="O100" s="3" t="s">
        <v>69</v>
      </c>
      <c r="T100" s="17" t="s">
        <v>37</v>
      </c>
      <c r="W100" s="1" t="s">
        <v>38</v>
      </c>
    </row>
    <row r="101" spans="1:23">
      <c r="A101" s="18" t="s">
        <v>192</v>
      </c>
      <c r="B101" s="18" t="s">
        <v>202</v>
      </c>
      <c r="C101" s="15" t="s">
        <v>25</v>
      </c>
      <c r="D101" s="15">
        <v>2</v>
      </c>
      <c r="E101" s="15">
        <v>0</v>
      </c>
      <c r="F101" s="15">
        <v>0</v>
      </c>
      <c r="G101" s="15">
        <v>0</v>
      </c>
      <c r="H101" s="15">
        <f>+SUM(Tabla13[[#This Row],[PRIMER TRIMESTRE]:[CUARTO TRIMESTRE]])</f>
        <v>2</v>
      </c>
      <c r="I101" s="19">
        <v>6000</v>
      </c>
      <c r="J101" s="19">
        <f>+Tabla13[[#This Row],[CANTIDAD TOTAL]]*Tabla13[[#This Row],[PRECIO UNITARIO ESTIMADO]]</f>
        <v>12000</v>
      </c>
      <c r="K101" s="19"/>
      <c r="L101" s="1" t="s">
        <v>26</v>
      </c>
      <c r="M101" s="15" t="s">
        <v>27</v>
      </c>
      <c r="N101" s="19"/>
      <c r="O101" s="20" t="s">
        <v>203</v>
      </c>
      <c r="T101" s="17" t="s">
        <v>46</v>
      </c>
      <c r="W101" s="1" t="s">
        <v>47</v>
      </c>
    </row>
    <row r="102" spans="1:23">
      <c r="A102" s="18" t="s">
        <v>192</v>
      </c>
      <c r="B102" s="18" t="s">
        <v>204</v>
      </c>
      <c r="C102" s="15" t="s">
        <v>25</v>
      </c>
      <c r="D102" s="15">
        <v>1</v>
      </c>
      <c r="E102" s="15">
        <v>0</v>
      </c>
      <c r="F102" s="15">
        <v>0</v>
      </c>
      <c r="G102" s="15">
        <v>0</v>
      </c>
      <c r="H102" s="15">
        <f>+SUM(Tabla13[[#This Row],[PRIMER TRIMESTRE]:[CUARTO TRIMESTRE]])</f>
        <v>1</v>
      </c>
      <c r="I102" s="19">
        <v>9000</v>
      </c>
      <c r="J102" s="19">
        <f>+Tabla13[[#This Row],[CANTIDAD TOTAL]]*Tabla13[[#This Row],[PRECIO UNITARIO ESTIMADO]]</f>
        <v>9000</v>
      </c>
      <c r="K102" s="19"/>
      <c r="L102" s="1" t="s">
        <v>26</v>
      </c>
      <c r="M102" s="15" t="s">
        <v>27</v>
      </c>
      <c r="N102" s="19"/>
      <c r="O102" s="20" t="s">
        <v>203</v>
      </c>
      <c r="T102" s="17" t="s">
        <v>50</v>
      </c>
      <c r="W102" s="1" t="s">
        <v>51</v>
      </c>
    </row>
    <row r="103" spans="1:23">
      <c r="A103" s="18" t="s">
        <v>192</v>
      </c>
      <c r="B103" s="18" t="s">
        <v>205</v>
      </c>
      <c r="C103" s="15" t="s">
        <v>25</v>
      </c>
      <c r="D103" s="15">
        <v>2</v>
      </c>
      <c r="E103" s="15">
        <v>0</v>
      </c>
      <c r="F103" s="15">
        <v>0</v>
      </c>
      <c r="G103" s="15">
        <v>0</v>
      </c>
      <c r="H103" s="15">
        <f>+SUM(Tabla13[[#This Row],[PRIMER TRIMESTRE]:[CUARTO TRIMESTRE]])</f>
        <v>2</v>
      </c>
      <c r="I103" s="19">
        <v>3500</v>
      </c>
      <c r="J103" s="19">
        <f>+Tabla13[[#This Row],[CANTIDAD TOTAL]]*Tabla13[[#This Row],[PRECIO UNITARIO ESTIMADO]]</f>
        <v>7000</v>
      </c>
      <c r="K103" s="19"/>
      <c r="L103" s="1" t="s">
        <v>26</v>
      </c>
      <c r="M103" s="15" t="s">
        <v>27</v>
      </c>
      <c r="N103" s="19"/>
      <c r="O103" s="20" t="s">
        <v>203</v>
      </c>
      <c r="T103" s="17" t="s">
        <v>41</v>
      </c>
      <c r="W103" s="1" t="s">
        <v>42</v>
      </c>
    </row>
    <row r="104" spans="1:23">
      <c r="A104" s="18" t="s">
        <v>192</v>
      </c>
      <c r="B104" s="18" t="s">
        <v>206</v>
      </c>
      <c r="C104" s="15" t="s">
        <v>25</v>
      </c>
      <c r="D104" s="15">
        <v>1</v>
      </c>
      <c r="E104" s="15">
        <v>0</v>
      </c>
      <c r="F104" s="15">
        <v>0</v>
      </c>
      <c r="G104" s="15">
        <v>0</v>
      </c>
      <c r="H104" s="15">
        <f>+SUM(Tabla13[[#This Row],[PRIMER TRIMESTRE]:[CUARTO TRIMESTRE]])</f>
        <v>1</v>
      </c>
      <c r="I104" s="19">
        <v>4000</v>
      </c>
      <c r="J104" s="19">
        <f>+Tabla13[[#This Row],[CANTIDAD TOTAL]]*Tabla13[[#This Row],[PRECIO UNITARIO ESTIMADO]]</f>
        <v>4000</v>
      </c>
      <c r="K104" s="19"/>
      <c r="L104" s="1" t="s">
        <v>26</v>
      </c>
      <c r="M104" s="15" t="s">
        <v>27</v>
      </c>
      <c r="N104" s="19"/>
      <c r="O104" s="20" t="s">
        <v>203</v>
      </c>
      <c r="T104" s="17" t="s">
        <v>23</v>
      </c>
      <c r="W104" s="1" t="s">
        <v>26</v>
      </c>
    </row>
    <row r="105" spans="1:23">
      <c r="A105" s="18" t="s">
        <v>192</v>
      </c>
      <c r="B105" s="18" t="s">
        <v>207</v>
      </c>
      <c r="C105" s="15" t="s">
        <v>25</v>
      </c>
      <c r="D105" s="15">
        <v>2</v>
      </c>
      <c r="E105" s="15">
        <v>0</v>
      </c>
      <c r="F105" s="15">
        <v>0</v>
      </c>
      <c r="G105" s="15">
        <v>0</v>
      </c>
      <c r="H105" s="15">
        <f>+SUM(Tabla13[[#This Row],[PRIMER TRIMESTRE]:[CUARTO TRIMESTRE]])</f>
        <v>2</v>
      </c>
      <c r="I105" s="19">
        <v>6000</v>
      </c>
      <c r="J105" s="19">
        <f>+Tabla13[[#This Row],[CANTIDAD TOTAL]]*Tabla13[[#This Row],[PRECIO UNITARIO ESTIMADO]]</f>
        <v>12000</v>
      </c>
      <c r="K105" s="19"/>
      <c r="L105" s="1" t="s">
        <v>26</v>
      </c>
      <c r="M105" s="15" t="s">
        <v>27</v>
      </c>
      <c r="N105" s="19"/>
      <c r="O105" s="20" t="s">
        <v>203</v>
      </c>
      <c r="T105" s="17" t="s">
        <v>56</v>
      </c>
    </row>
    <row r="106" spans="1:23">
      <c r="A106" s="18" t="s">
        <v>192</v>
      </c>
      <c r="B106" s="18" t="s">
        <v>208</v>
      </c>
      <c r="C106" s="15" t="s">
        <v>25</v>
      </c>
      <c r="D106" s="15">
        <v>1</v>
      </c>
      <c r="E106" s="15">
        <v>0</v>
      </c>
      <c r="F106" s="15">
        <v>0</v>
      </c>
      <c r="G106" s="15">
        <v>0</v>
      </c>
      <c r="H106" s="15">
        <f>+SUM(Tabla13[[#This Row],[PRIMER TRIMESTRE]:[CUARTO TRIMESTRE]])</f>
        <v>1</v>
      </c>
      <c r="I106" s="19">
        <v>10000</v>
      </c>
      <c r="J106" s="19">
        <f>+Tabla13[[#This Row],[CANTIDAD TOTAL]]*Tabla13[[#This Row],[PRECIO UNITARIO ESTIMADO]]</f>
        <v>10000</v>
      </c>
      <c r="K106" s="19"/>
      <c r="L106" s="1" t="s">
        <v>26</v>
      </c>
      <c r="M106" s="15" t="s">
        <v>27</v>
      </c>
      <c r="N106" s="19"/>
      <c r="O106" s="20" t="s">
        <v>203</v>
      </c>
      <c r="T106" s="17" t="s">
        <v>59</v>
      </c>
    </row>
    <row r="107" spans="1:23">
      <c r="A107" s="18" t="s">
        <v>192</v>
      </c>
      <c r="B107" s="18" t="s">
        <v>209</v>
      </c>
      <c r="C107" s="15" t="s">
        <v>25</v>
      </c>
      <c r="D107" s="15">
        <v>1</v>
      </c>
      <c r="E107" s="15">
        <v>0</v>
      </c>
      <c r="F107" s="15">
        <v>0</v>
      </c>
      <c r="G107" s="15">
        <v>0</v>
      </c>
      <c r="H107" s="15">
        <f>+SUM(Tabla13[[#This Row],[PRIMER TRIMESTRE]:[CUARTO TRIMESTRE]])</f>
        <v>1</v>
      </c>
      <c r="I107" s="19">
        <v>20000</v>
      </c>
      <c r="J107" s="19">
        <f>+Tabla13[[#This Row],[CANTIDAD TOTAL]]*Tabla13[[#This Row],[PRECIO UNITARIO ESTIMADO]]</f>
        <v>20000</v>
      </c>
      <c r="K107" s="19"/>
      <c r="L107" s="1" t="s">
        <v>26</v>
      </c>
      <c r="M107" s="15" t="s">
        <v>27</v>
      </c>
      <c r="N107" s="19"/>
      <c r="O107" s="20" t="s">
        <v>203</v>
      </c>
      <c r="T107" s="17" t="s">
        <v>61</v>
      </c>
    </row>
    <row r="108" spans="1:23">
      <c r="A108" s="18" t="s">
        <v>192</v>
      </c>
      <c r="B108" s="18" t="s">
        <v>210</v>
      </c>
      <c r="C108" s="15" t="s">
        <v>25</v>
      </c>
      <c r="D108" s="15">
        <v>2</v>
      </c>
      <c r="E108" s="15">
        <v>0</v>
      </c>
      <c r="F108" s="15">
        <v>0</v>
      </c>
      <c r="G108" s="15">
        <v>0</v>
      </c>
      <c r="H108" s="15">
        <f>+SUM(Tabla13[[#This Row],[PRIMER TRIMESTRE]:[CUARTO TRIMESTRE]])</f>
        <v>2</v>
      </c>
      <c r="I108" s="19">
        <v>6500</v>
      </c>
      <c r="J108" s="19">
        <f>+Tabla13[[#This Row],[CANTIDAD TOTAL]]*Tabla13[[#This Row],[PRECIO UNITARIO ESTIMADO]]</f>
        <v>13000</v>
      </c>
      <c r="K108" s="19"/>
      <c r="L108" s="1" t="s">
        <v>26</v>
      </c>
      <c r="M108" s="15" t="s">
        <v>27</v>
      </c>
      <c r="N108" s="19"/>
      <c r="O108" s="20" t="s">
        <v>203</v>
      </c>
      <c r="T108" s="17" t="s">
        <v>63</v>
      </c>
    </row>
    <row r="109" spans="1:23">
      <c r="A109" s="1" t="s">
        <v>211</v>
      </c>
      <c r="B109" s="1" t="s">
        <v>212</v>
      </c>
      <c r="C109" s="2" t="s">
        <v>213</v>
      </c>
      <c r="D109" s="2">
        <v>1</v>
      </c>
      <c r="E109" s="2">
        <v>0</v>
      </c>
      <c r="F109" s="2">
        <v>0</v>
      </c>
      <c r="G109" s="2">
        <v>0</v>
      </c>
      <c r="H109" s="2">
        <f>+SUM(Tabla13[[#This Row],[PRIMER TRIMESTRE]:[CUARTO TRIMESTRE]])</f>
        <v>1</v>
      </c>
      <c r="I109" s="16">
        <v>1500</v>
      </c>
      <c r="J109" s="16">
        <f>+Tabla13[[#This Row],[CANTIDAD TOTAL]]*Tabla13[[#This Row],[PRECIO UNITARIO ESTIMADO]]</f>
        <v>1500</v>
      </c>
      <c r="K109" s="16">
        <f>+Tabla13[[#This Row],[COSTO TOTAL UNITARIO ESTIMADO]]</f>
        <v>1500</v>
      </c>
      <c r="L109" s="1" t="s">
        <v>26</v>
      </c>
      <c r="M109" s="2" t="s">
        <v>27</v>
      </c>
      <c r="N109" s="16"/>
      <c r="O109" s="3" t="s">
        <v>73</v>
      </c>
      <c r="T109" s="17" t="s">
        <v>66</v>
      </c>
    </row>
    <row r="110" spans="1:23">
      <c r="A110" s="1" t="s">
        <v>214</v>
      </c>
      <c r="B110" s="1" t="s">
        <v>215</v>
      </c>
      <c r="C110" s="2" t="s">
        <v>25</v>
      </c>
      <c r="D110" s="2">
        <v>0</v>
      </c>
      <c r="E110" s="2">
        <v>3</v>
      </c>
      <c r="F110" s="2">
        <v>0</v>
      </c>
      <c r="G110" s="2">
        <v>0</v>
      </c>
      <c r="H110" s="2">
        <f>+SUM(Tabla13[[#This Row],[PRIMER TRIMESTRE]:[CUARTO TRIMESTRE]])</f>
        <v>3</v>
      </c>
      <c r="I110" s="16">
        <f>80000/3</f>
        <v>26666.666666666668</v>
      </c>
      <c r="J110" s="16">
        <f>+Tabla13[[#This Row],[CANTIDAD TOTAL]]*Tabla13[[#This Row],[PRECIO UNITARIO ESTIMADO]]</f>
        <v>80000</v>
      </c>
      <c r="K110" s="16">
        <f>+Tabla13[[#This Row],[COSTO TOTAL UNITARIO ESTIMADO]]</f>
        <v>80000</v>
      </c>
      <c r="L110" s="1" t="s">
        <v>42</v>
      </c>
      <c r="M110" s="2" t="s">
        <v>27</v>
      </c>
      <c r="N110" s="16"/>
      <c r="O110" s="3" t="s">
        <v>216</v>
      </c>
      <c r="T110" s="17" t="s">
        <v>70</v>
      </c>
    </row>
    <row r="111" spans="1:23">
      <c r="A111" s="18" t="s">
        <v>217</v>
      </c>
      <c r="B111" s="1" t="s">
        <v>218</v>
      </c>
      <c r="C111" s="2" t="s">
        <v>25</v>
      </c>
      <c r="D111" s="2">
        <v>1</v>
      </c>
      <c r="E111" s="2">
        <v>0</v>
      </c>
      <c r="F111" s="2">
        <v>0</v>
      </c>
      <c r="G111" s="2">
        <v>0</v>
      </c>
      <c r="H111" s="2">
        <f>+SUM(Tabla13[[#This Row],[PRIMER TRIMESTRE]:[CUARTO TRIMESTRE]])</f>
        <v>1</v>
      </c>
      <c r="I111" s="16">
        <v>35000</v>
      </c>
      <c r="J111" s="16">
        <f>+Tabla13[[#This Row],[CANTIDAD TOTAL]]*Tabla13[[#This Row],[PRECIO UNITARIO ESTIMADO]]</f>
        <v>35000</v>
      </c>
      <c r="K111" s="16">
        <f>+SUM(J111:J114)</f>
        <v>110000</v>
      </c>
      <c r="L111" s="1" t="s">
        <v>26</v>
      </c>
      <c r="M111" s="2" t="s">
        <v>27</v>
      </c>
      <c r="N111" s="16"/>
      <c r="O111" s="3" t="s">
        <v>216</v>
      </c>
      <c r="T111" s="17" t="s">
        <v>74</v>
      </c>
    </row>
    <row r="112" spans="1:23">
      <c r="A112" s="1" t="s">
        <v>217</v>
      </c>
      <c r="B112" s="1" t="s">
        <v>219</v>
      </c>
      <c r="C112" s="2" t="s">
        <v>25</v>
      </c>
      <c r="D112" s="2">
        <v>0</v>
      </c>
      <c r="E112" s="2">
        <v>0</v>
      </c>
      <c r="F112" s="2">
        <v>1</v>
      </c>
      <c r="G112" s="2">
        <v>0</v>
      </c>
      <c r="H112" s="2">
        <f>+SUM(Tabla13[[#This Row],[PRIMER TRIMESTRE]:[CUARTO TRIMESTRE]])</f>
        <v>1</v>
      </c>
      <c r="I112" s="16">
        <v>35000</v>
      </c>
      <c r="J112" s="16">
        <f>+Tabla13[[#This Row],[CANTIDAD TOTAL]]*Tabla13[[#This Row],[PRECIO UNITARIO ESTIMADO]]</f>
        <v>35000</v>
      </c>
      <c r="K112" s="16"/>
      <c r="L112" s="1" t="s">
        <v>26</v>
      </c>
      <c r="M112" s="2" t="s">
        <v>27</v>
      </c>
      <c r="N112" s="16"/>
      <c r="O112" s="3" t="s">
        <v>220</v>
      </c>
      <c r="T112" s="17" t="s">
        <v>76</v>
      </c>
    </row>
    <row r="113" spans="1:23">
      <c r="A113" s="1" t="s">
        <v>217</v>
      </c>
      <c r="B113" s="1" t="s">
        <v>219</v>
      </c>
      <c r="C113" s="2" t="s">
        <v>25</v>
      </c>
      <c r="E113" s="2">
        <v>1</v>
      </c>
      <c r="H113" s="2">
        <f>+SUM(Tabla13[[#This Row],[PRIMER TRIMESTRE]:[CUARTO TRIMESTRE]])</f>
        <v>1</v>
      </c>
      <c r="I113" s="16">
        <v>35000</v>
      </c>
      <c r="J113" s="16">
        <f>+Tabla13[[#This Row],[CANTIDAD TOTAL]]*Tabla13[[#This Row],[PRECIO UNITARIO ESTIMADO]]</f>
        <v>35000</v>
      </c>
      <c r="K113" s="16"/>
      <c r="L113" s="1" t="s">
        <v>26</v>
      </c>
      <c r="M113" s="2" t="s">
        <v>27</v>
      </c>
      <c r="N113" s="16"/>
      <c r="O113" s="3" t="s">
        <v>69</v>
      </c>
      <c r="T113" s="17" t="s">
        <v>80</v>
      </c>
    </row>
    <row r="114" spans="1:23">
      <c r="A114" s="1" t="s">
        <v>217</v>
      </c>
      <c r="B114" s="1" t="s">
        <v>221</v>
      </c>
      <c r="C114" s="2" t="s">
        <v>25</v>
      </c>
      <c r="E114" s="2">
        <v>1</v>
      </c>
      <c r="H114" s="2">
        <f>+SUM(Tabla13[[#This Row],[PRIMER TRIMESTRE]:[CUARTO TRIMESTRE]])</f>
        <v>1</v>
      </c>
      <c r="I114" s="16">
        <v>5000</v>
      </c>
      <c r="J114" s="16">
        <f>+Tabla13[[#This Row],[CANTIDAD TOTAL]]*Tabla13[[#This Row],[PRECIO UNITARIO ESTIMADO]]</f>
        <v>5000</v>
      </c>
      <c r="K114" s="16"/>
      <c r="L114" s="1" t="s">
        <v>26</v>
      </c>
      <c r="M114" s="2" t="s">
        <v>27</v>
      </c>
      <c r="N114" s="16"/>
      <c r="O114" s="3" t="s">
        <v>69</v>
      </c>
      <c r="T114" s="17" t="s">
        <v>166</v>
      </c>
    </row>
    <row r="115" spans="1:23">
      <c r="A115" s="18" t="s">
        <v>222</v>
      </c>
      <c r="B115" s="18" t="s">
        <v>223</v>
      </c>
      <c r="C115" s="15" t="s">
        <v>25</v>
      </c>
      <c r="D115" s="15">
        <v>100</v>
      </c>
      <c r="E115" s="15">
        <v>100</v>
      </c>
      <c r="F115" s="15">
        <v>100</v>
      </c>
      <c r="G115" s="15">
        <v>100</v>
      </c>
      <c r="H115" s="15">
        <f>+SUM(Tabla13[[#This Row],[PRIMER TRIMESTRE]:[CUARTO TRIMESTRE]])</f>
        <v>400</v>
      </c>
      <c r="I115" s="19">
        <f>306500/Tabla13[[#This Row],[CANTIDAD TOTAL]]</f>
        <v>766.25</v>
      </c>
      <c r="J115" s="19">
        <f>+Tabla13[[#This Row],[CANTIDAD TOTAL]]*Tabla13[[#This Row],[PRECIO UNITARIO ESTIMADO]]</f>
        <v>306500</v>
      </c>
      <c r="K115" s="19">
        <f>+Tabla13[[#This Row],[COSTO TOTAL UNITARIO ESTIMADO]]</f>
        <v>306500</v>
      </c>
      <c r="L115" s="1" t="s">
        <v>42</v>
      </c>
      <c r="M115" s="15" t="s">
        <v>27</v>
      </c>
      <c r="N115" s="19"/>
      <c r="O115" s="20" t="s">
        <v>49</v>
      </c>
      <c r="T115" s="17" t="s">
        <v>168</v>
      </c>
    </row>
    <row r="116" spans="1:23" ht="36">
      <c r="A116" s="18" t="s">
        <v>224</v>
      </c>
      <c r="B116" s="18" t="s">
        <v>225</v>
      </c>
      <c r="C116" s="15" t="s">
        <v>226</v>
      </c>
      <c r="D116" s="15">
        <v>180</v>
      </c>
      <c r="E116" s="15">
        <v>180</v>
      </c>
      <c r="F116" s="15">
        <v>180</v>
      </c>
      <c r="G116" s="15">
        <v>180</v>
      </c>
      <c r="H116" s="15">
        <f>+SUM(Tabla13[[#This Row],[PRIMER TRIMESTRE]:[CUARTO TRIMESTRE]])</f>
        <v>720</v>
      </c>
      <c r="I116" s="19">
        <v>200</v>
      </c>
      <c r="J116" s="19">
        <f>+Tabla13[[#This Row],[CANTIDAD TOTAL]]*Tabla13[[#This Row],[PRECIO UNITARIO ESTIMADO]]</f>
        <v>144000</v>
      </c>
      <c r="K116" s="19">
        <f>+SUM(J116:J120)</f>
        <v>240800</v>
      </c>
      <c r="L116" s="1" t="s">
        <v>26</v>
      </c>
      <c r="M116" s="15" t="s">
        <v>27</v>
      </c>
      <c r="N116" s="19"/>
      <c r="O116" s="20" t="s">
        <v>49</v>
      </c>
      <c r="T116" s="17" t="s">
        <v>82</v>
      </c>
    </row>
    <row r="117" spans="1:23" ht="36">
      <c r="A117" s="18" t="s">
        <v>224</v>
      </c>
      <c r="B117" s="18" t="s">
        <v>227</v>
      </c>
      <c r="C117" s="15" t="s">
        <v>228</v>
      </c>
      <c r="D117" s="15">
        <v>40</v>
      </c>
      <c r="E117" s="15">
        <v>40</v>
      </c>
      <c r="F117" s="15">
        <v>40</v>
      </c>
      <c r="G117" s="15">
        <v>40</v>
      </c>
      <c r="H117" s="15">
        <f>+SUM(Tabla13[[#This Row],[PRIMER TRIMESTRE]:[CUARTO TRIMESTRE]])</f>
        <v>160</v>
      </c>
      <c r="I117" s="19">
        <v>200</v>
      </c>
      <c r="J117" s="19">
        <f>+Tabla13[[#This Row],[CANTIDAD TOTAL]]*Tabla13[[#This Row],[PRECIO UNITARIO ESTIMADO]]</f>
        <v>32000</v>
      </c>
      <c r="K117" s="19"/>
      <c r="L117" s="1" t="s">
        <v>26</v>
      </c>
      <c r="M117" s="15" t="s">
        <v>27</v>
      </c>
      <c r="N117" s="19"/>
      <c r="O117" s="20" t="s">
        <v>49</v>
      </c>
      <c r="T117" s="17" t="s">
        <v>86</v>
      </c>
    </row>
    <row r="118" spans="1:23" ht="36">
      <c r="A118" s="18" t="s">
        <v>224</v>
      </c>
      <c r="B118" s="18" t="s">
        <v>229</v>
      </c>
      <c r="C118" s="15" t="s">
        <v>228</v>
      </c>
      <c r="D118" s="15">
        <v>40</v>
      </c>
      <c r="E118" s="15">
        <v>40</v>
      </c>
      <c r="F118" s="15">
        <v>40</v>
      </c>
      <c r="G118" s="15">
        <v>40</v>
      </c>
      <c r="H118" s="15">
        <f>+SUM(Tabla13[[#This Row],[PRIMER TRIMESTRE]:[CUARTO TRIMESTRE]])</f>
        <v>160</v>
      </c>
      <c r="I118" s="19">
        <v>200</v>
      </c>
      <c r="J118" s="19">
        <f>+Tabla13[[#This Row],[CANTIDAD TOTAL]]*Tabla13[[#This Row],[PRECIO UNITARIO ESTIMADO]]</f>
        <v>32000</v>
      </c>
      <c r="K118" s="19"/>
      <c r="L118" s="1" t="s">
        <v>26</v>
      </c>
      <c r="M118" s="15" t="s">
        <v>27</v>
      </c>
      <c r="N118" s="19"/>
      <c r="O118" s="20" t="s">
        <v>49</v>
      </c>
      <c r="T118" s="17" t="s">
        <v>88</v>
      </c>
    </row>
    <row r="119" spans="1:23">
      <c r="A119" s="18" t="s">
        <v>224</v>
      </c>
      <c r="B119" s="18" t="s">
        <v>230</v>
      </c>
      <c r="C119" s="15" t="s">
        <v>25</v>
      </c>
      <c r="D119" s="15">
        <v>20</v>
      </c>
      <c r="E119" s="15">
        <v>20</v>
      </c>
      <c r="F119" s="15">
        <v>20</v>
      </c>
      <c r="G119" s="15">
        <v>20</v>
      </c>
      <c r="H119" s="15">
        <f>+SUM(Tabla13[[#This Row],[PRIMER TRIMESTRE]:[CUARTO TRIMESTRE]])</f>
        <v>80</v>
      </c>
      <c r="I119" s="19">
        <v>200</v>
      </c>
      <c r="J119" s="19">
        <f>+Tabla13[[#This Row],[CANTIDAD TOTAL]]*Tabla13[[#This Row],[PRECIO UNITARIO ESTIMADO]]</f>
        <v>16000</v>
      </c>
      <c r="K119" s="19"/>
      <c r="L119" s="1" t="s">
        <v>26</v>
      </c>
      <c r="M119" s="15" t="s">
        <v>27</v>
      </c>
      <c r="N119" s="19"/>
      <c r="O119" s="20" t="s">
        <v>49</v>
      </c>
      <c r="T119" s="17" t="s">
        <v>91</v>
      </c>
    </row>
    <row r="120" spans="1:23">
      <c r="A120" s="18" t="s">
        <v>224</v>
      </c>
      <c r="B120" s="18" t="s">
        <v>231</v>
      </c>
      <c r="C120" s="15" t="s">
        <v>25</v>
      </c>
      <c r="D120" s="15">
        <v>12</v>
      </c>
      <c r="E120" s="15">
        <v>12</v>
      </c>
      <c r="F120" s="15">
        <v>12</v>
      </c>
      <c r="G120" s="15">
        <v>12</v>
      </c>
      <c r="H120" s="15">
        <f>+SUM(Tabla13[[#This Row],[PRIMER TRIMESTRE]:[CUARTO TRIMESTRE]])</f>
        <v>48</v>
      </c>
      <c r="I120" s="19">
        <v>350</v>
      </c>
      <c r="J120" s="19">
        <f>+Tabla13[[#This Row],[CANTIDAD TOTAL]]*Tabla13[[#This Row],[PRECIO UNITARIO ESTIMADO]]</f>
        <v>16800</v>
      </c>
      <c r="K120" s="19"/>
      <c r="L120" s="1" t="s">
        <v>26</v>
      </c>
      <c r="M120" s="15" t="s">
        <v>27</v>
      </c>
      <c r="N120" s="19"/>
      <c r="O120" s="20" t="s">
        <v>49</v>
      </c>
      <c r="T120" s="17" t="s">
        <v>96</v>
      </c>
    </row>
    <row r="121" spans="1:23">
      <c r="A121" s="1" t="s">
        <v>232</v>
      </c>
      <c r="B121" s="1" t="s">
        <v>233</v>
      </c>
      <c r="C121" s="2" t="s">
        <v>25</v>
      </c>
      <c r="D121" s="2">
        <v>1</v>
      </c>
      <c r="H121" s="2">
        <f>+SUM(Tabla13[[#This Row],[PRIMER TRIMESTRE]:[CUARTO TRIMESTRE]])</f>
        <v>1</v>
      </c>
      <c r="I121" s="16">
        <v>1500</v>
      </c>
      <c r="J121" s="16">
        <f>+Tabla13[[#This Row],[CANTIDAD TOTAL]]*Tabla13[[#This Row],[PRECIO UNITARIO ESTIMADO]]</f>
        <v>1500</v>
      </c>
      <c r="K121" s="16">
        <f>+SUM(Tabla13[[#This Row],[COSTO TOTAL UNITARIO ESTIMADO]])</f>
        <v>1500</v>
      </c>
      <c r="L121" s="1" t="s">
        <v>26</v>
      </c>
      <c r="M121" s="2" t="s">
        <v>27</v>
      </c>
      <c r="N121" s="16"/>
      <c r="O121" s="3" t="s">
        <v>85</v>
      </c>
      <c r="T121" s="17" t="s">
        <v>175</v>
      </c>
    </row>
    <row r="122" spans="1:23">
      <c r="A122" s="18" t="s">
        <v>234</v>
      </c>
      <c r="B122" s="18" t="s">
        <v>235</v>
      </c>
      <c r="C122" s="15" t="s">
        <v>25</v>
      </c>
      <c r="D122" s="15">
        <v>2</v>
      </c>
      <c r="E122" s="15">
        <v>0</v>
      </c>
      <c r="F122" s="15">
        <v>2</v>
      </c>
      <c r="G122" s="15">
        <v>0</v>
      </c>
      <c r="H122" s="15">
        <f>+SUM(Tabla13[[#This Row],[PRIMER TRIMESTRE]:[CUARTO TRIMESTRE]])</f>
        <v>4</v>
      </c>
      <c r="I122" s="19">
        <f>20000/Tabla13[[#This Row],[CANTIDAD TOTAL]]</f>
        <v>5000</v>
      </c>
      <c r="J122" s="19">
        <f>+Tabla13[[#This Row],[CANTIDAD TOTAL]]*Tabla13[[#This Row],[PRECIO UNITARIO ESTIMADO]]</f>
        <v>20000</v>
      </c>
      <c r="K122" s="19">
        <f>+SUM(J122:J127)</f>
        <v>500000</v>
      </c>
      <c r="L122" s="1" t="s">
        <v>26</v>
      </c>
      <c r="M122" s="15" t="s">
        <v>27</v>
      </c>
      <c r="N122" s="19"/>
      <c r="O122" s="20" t="s">
        <v>236</v>
      </c>
      <c r="T122" s="17" t="s">
        <v>177</v>
      </c>
    </row>
    <row r="123" spans="1:23">
      <c r="A123" s="18" t="s">
        <v>234</v>
      </c>
      <c r="B123" s="18" t="s">
        <v>237</v>
      </c>
      <c r="C123" s="15" t="s">
        <v>25</v>
      </c>
      <c r="D123" s="15">
        <v>2</v>
      </c>
      <c r="E123" s="15">
        <v>0</v>
      </c>
      <c r="F123" s="15">
        <v>0</v>
      </c>
      <c r="G123" s="15">
        <v>0</v>
      </c>
      <c r="H123" s="15">
        <f>+SUM(Tabla13[[#This Row],[PRIMER TRIMESTRE]:[CUARTO TRIMESTRE]])</f>
        <v>2</v>
      </c>
      <c r="I123" s="19">
        <f>10000/Tabla13[[#This Row],[CANTIDAD TOTAL]]</f>
        <v>5000</v>
      </c>
      <c r="J123" s="19">
        <f>+Tabla13[[#This Row],[CANTIDAD TOTAL]]*Tabla13[[#This Row],[PRECIO UNITARIO ESTIMADO]]</f>
        <v>10000</v>
      </c>
      <c r="K123" s="19"/>
      <c r="L123" s="1" t="s">
        <v>26</v>
      </c>
      <c r="M123" s="15" t="s">
        <v>27</v>
      </c>
      <c r="N123" s="19"/>
      <c r="O123" s="20" t="s">
        <v>236</v>
      </c>
      <c r="T123" s="17" t="s">
        <v>98</v>
      </c>
    </row>
    <row r="124" spans="1:23">
      <c r="A124" s="18" t="s">
        <v>234</v>
      </c>
      <c r="B124" s="18" t="s">
        <v>238</v>
      </c>
      <c r="C124" s="15" t="s">
        <v>25</v>
      </c>
      <c r="D124" s="15">
        <v>2</v>
      </c>
      <c r="E124" s="15">
        <v>0</v>
      </c>
      <c r="F124" s="15">
        <v>0</v>
      </c>
      <c r="G124" s="15">
        <v>0</v>
      </c>
      <c r="H124" s="15">
        <f>+SUM(Tabla13[[#This Row],[PRIMER TRIMESTRE]:[CUARTO TRIMESTRE]])</f>
        <v>2</v>
      </c>
      <c r="I124" s="19">
        <f>40000/Tabla13[[#This Row],[CANTIDAD TOTAL]]</f>
        <v>20000</v>
      </c>
      <c r="J124" s="19">
        <f>+Tabla13[[#This Row],[CANTIDAD TOTAL]]*Tabla13[[#This Row],[PRECIO UNITARIO ESTIMADO]]</f>
        <v>40000</v>
      </c>
      <c r="K124" s="19"/>
      <c r="L124" s="1" t="s">
        <v>26</v>
      </c>
      <c r="M124" s="15" t="s">
        <v>27</v>
      </c>
      <c r="N124" s="19"/>
      <c r="O124" s="20" t="s">
        <v>236</v>
      </c>
      <c r="T124" s="17" t="s">
        <v>100</v>
      </c>
    </row>
    <row r="125" spans="1:23" ht="36">
      <c r="A125" s="18" t="s">
        <v>234</v>
      </c>
      <c r="B125" s="18" t="s">
        <v>239</v>
      </c>
      <c r="C125" s="15" t="s">
        <v>25</v>
      </c>
      <c r="D125" s="15">
        <v>2</v>
      </c>
      <c r="E125" s="15">
        <v>0</v>
      </c>
      <c r="F125" s="15">
        <v>2</v>
      </c>
      <c r="G125" s="15">
        <v>0</v>
      </c>
      <c r="H125" s="15">
        <f>+SUM(Tabla13[[#This Row],[PRIMER TRIMESTRE]:[CUARTO TRIMESTRE]])</f>
        <v>4</v>
      </c>
      <c r="I125" s="19">
        <f>20000/Tabla13[[#This Row],[CANTIDAD TOTAL]]</f>
        <v>5000</v>
      </c>
      <c r="J125" s="19">
        <f>+Tabla13[[#This Row],[CANTIDAD TOTAL]]*Tabla13[[#This Row],[PRECIO UNITARIO ESTIMADO]]</f>
        <v>20000</v>
      </c>
      <c r="K125" s="19"/>
      <c r="L125" s="1" t="s">
        <v>26</v>
      </c>
      <c r="M125" s="15" t="s">
        <v>27</v>
      </c>
      <c r="N125" s="19"/>
      <c r="O125" s="20" t="s">
        <v>236</v>
      </c>
      <c r="T125" s="17" t="s">
        <v>102</v>
      </c>
    </row>
    <row r="126" spans="1:23">
      <c r="A126" s="18" t="s">
        <v>234</v>
      </c>
      <c r="B126" s="18" t="s">
        <v>240</v>
      </c>
      <c r="C126" s="15" t="s">
        <v>25</v>
      </c>
      <c r="D126" s="15">
        <v>2</v>
      </c>
      <c r="E126" s="15">
        <v>0</v>
      </c>
      <c r="F126" s="15">
        <v>2</v>
      </c>
      <c r="G126" s="15">
        <v>0</v>
      </c>
      <c r="H126" s="15">
        <f>+SUM(Tabla13[[#This Row],[PRIMER TRIMESTRE]:[CUARTO TRIMESTRE]])</f>
        <v>4</v>
      </c>
      <c r="I126" s="19">
        <f>10000/Tabla13[[#This Row],[CANTIDAD TOTAL]]</f>
        <v>2500</v>
      </c>
      <c r="J126" s="19">
        <f>+Tabla13[[#This Row],[CANTIDAD TOTAL]]*Tabla13[[#This Row],[PRECIO UNITARIO ESTIMADO]]</f>
        <v>10000</v>
      </c>
      <c r="K126" s="19"/>
      <c r="L126" s="1" t="s">
        <v>26</v>
      </c>
      <c r="M126" s="15" t="s">
        <v>27</v>
      </c>
      <c r="N126" s="19"/>
      <c r="O126" s="20" t="s">
        <v>236</v>
      </c>
      <c r="T126" s="17" t="s">
        <v>104</v>
      </c>
    </row>
    <row r="127" spans="1:23">
      <c r="A127" s="18" t="s">
        <v>234</v>
      </c>
      <c r="B127" s="18" t="s">
        <v>241</v>
      </c>
      <c r="C127" s="15" t="s">
        <v>25</v>
      </c>
      <c r="D127" s="15">
        <v>4</v>
      </c>
      <c r="E127" s="15">
        <v>0</v>
      </c>
      <c r="F127" s="15">
        <v>4</v>
      </c>
      <c r="G127" s="15">
        <v>0</v>
      </c>
      <c r="H127" s="15">
        <f>+SUM(Tabla13[[#This Row],[PRIMER TRIMESTRE]:[CUARTO TRIMESTRE]])</f>
        <v>8</v>
      </c>
      <c r="I127" s="19">
        <f>400000/Tabla13[[#This Row],[CANTIDAD TOTAL]]</f>
        <v>50000</v>
      </c>
      <c r="J127" s="19">
        <f>+Tabla13[[#This Row],[CANTIDAD TOTAL]]*Tabla13[[#This Row],[PRECIO UNITARIO ESTIMADO]]</f>
        <v>400000</v>
      </c>
      <c r="K127" s="19"/>
      <c r="L127" s="1" t="s">
        <v>42</v>
      </c>
      <c r="M127" s="15" t="s">
        <v>27</v>
      </c>
      <c r="N127" s="19"/>
      <c r="O127" s="20" t="s">
        <v>236</v>
      </c>
      <c r="T127" s="17" t="s">
        <v>23</v>
      </c>
      <c r="W127" s="1" t="s">
        <v>26</v>
      </c>
    </row>
    <row r="128" spans="1:23" ht="36">
      <c r="A128" s="1" t="s">
        <v>242</v>
      </c>
      <c r="B128" s="21" t="s">
        <v>243</v>
      </c>
      <c r="C128" s="2" t="s">
        <v>25</v>
      </c>
      <c r="D128" s="2">
        <v>1</v>
      </c>
      <c r="E128" s="2">
        <v>0</v>
      </c>
      <c r="F128" s="2">
        <v>0</v>
      </c>
      <c r="G128" s="2">
        <v>0</v>
      </c>
      <c r="H128" s="2">
        <f>+SUM(Tabla13[[#This Row],[PRIMER TRIMESTRE]:[CUARTO TRIMESTRE]])</f>
        <v>1</v>
      </c>
      <c r="I128" s="16">
        <v>25000</v>
      </c>
      <c r="J128" s="16">
        <f>+Tabla13[[#This Row],[CANTIDAD TOTAL]]*Tabla13[[#This Row],[PRECIO UNITARIO ESTIMADO]]</f>
        <v>25000</v>
      </c>
      <c r="K128" s="16">
        <f>+SUM(J128:J130)</f>
        <v>40000</v>
      </c>
      <c r="L128" s="1" t="s">
        <v>26</v>
      </c>
      <c r="M128" s="2" t="s">
        <v>27</v>
      </c>
      <c r="N128" s="16"/>
      <c r="O128" s="3" t="s">
        <v>73</v>
      </c>
      <c r="T128" s="17" t="s">
        <v>29</v>
      </c>
      <c r="W128" s="1" t="s">
        <v>30</v>
      </c>
    </row>
    <row r="129" spans="1:23">
      <c r="A129" s="1" t="s">
        <v>242</v>
      </c>
      <c r="B129" s="1" t="s">
        <v>244</v>
      </c>
      <c r="C129" s="2" t="s">
        <v>25</v>
      </c>
      <c r="D129" s="2">
        <v>3</v>
      </c>
      <c r="E129" s="2">
        <v>0</v>
      </c>
      <c r="F129" s="2">
        <v>0</v>
      </c>
      <c r="G129" s="2">
        <v>0</v>
      </c>
      <c r="H129" s="2">
        <f>+SUM(Tabla13[[#This Row],[PRIMER TRIMESTRE]:[CUARTO TRIMESTRE]])</f>
        <v>3</v>
      </c>
      <c r="I129" s="16">
        <v>2500</v>
      </c>
      <c r="J129" s="16">
        <f>+Tabla13[[#This Row],[CANTIDAD TOTAL]]*Tabla13[[#This Row],[PRECIO UNITARIO ESTIMADO]]</f>
        <v>7500</v>
      </c>
      <c r="K129" s="16"/>
      <c r="L129" s="1" t="s">
        <v>26</v>
      </c>
      <c r="M129" s="2" t="s">
        <v>27</v>
      </c>
      <c r="N129" s="16"/>
      <c r="O129" s="3" t="s">
        <v>79</v>
      </c>
      <c r="T129" s="17" t="s">
        <v>33</v>
      </c>
      <c r="W129" s="1" t="s">
        <v>34</v>
      </c>
    </row>
    <row r="130" spans="1:23">
      <c r="A130" s="1" t="s">
        <v>242</v>
      </c>
      <c r="B130" s="1" t="s">
        <v>245</v>
      </c>
      <c r="C130" s="2" t="s">
        <v>25</v>
      </c>
      <c r="D130" s="2">
        <v>0</v>
      </c>
      <c r="E130" s="2">
        <v>15</v>
      </c>
      <c r="F130" s="2">
        <v>0</v>
      </c>
      <c r="G130" s="2">
        <v>0</v>
      </c>
      <c r="H130" s="2">
        <f>+SUM(Tabla13[[#This Row],[PRIMER TRIMESTRE]:[CUARTO TRIMESTRE]])</f>
        <v>15</v>
      </c>
      <c r="I130" s="16">
        <v>500</v>
      </c>
      <c r="J130" s="16">
        <f>+Tabla13[[#This Row],[CANTIDAD TOTAL]]*Tabla13[[#This Row],[PRECIO UNITARIO ESTIMADO]]</f>
        <v>7500</v>
      </c>
      <c r="K130" s="16"/>
      <c r="L130" s="1" t="s">
        <v>26</v>
      </c>
      <c r="M130" s="2" t="s">
        <v>27</v>
      </c>
      <c r="N130" s="16"/>
      <c r="O130" s="3" t="s">
        <v>246</v>
      </c>
      <c r="T130" s="17"/>
    </row>
    <row r="131" spans="1:23">
      <c r="A131" s="18" t="s">
        <v>247</v>
      </c>
      <c r="B131" s="18" t="s">
        <v>248</v>
      </c>
      <c r="C131" s="15" t="s">
        <v>25</v>
      </c>
      <c r="D131" s="15">
        <v>1000</v>
      </c>
      <c r="E131" s="15">
        <v>1000</v>
      </c>
      <c r="F131" s="15">
        <v>1000</v>
      </c>
      <c r="G131" s="15">
        <v>1000</v>
      </c>
      <c r="H131" s="15">
        <f>+SUM(Tabla13[[#This Row],[PRIMER TRIMESTRE]:[CUARTO TRIMESTRE]])</f>
        <v>4000</v>
      </c>
      <c r="I131" s="19">
        <v>45</v>
      </c>
      <c r="J131" s="19">
        <f>+Tabla13[[#This Row],[CANTIDAD TOTAL]]*Tabla13[[#This Row],[PRECIO UNITARIO ESTIMADO]]</f>
        <v>180000</v>
      </c>
      <c r="K131" s="19">
        <f>+SUM(J131:J133)</f>
        <v>260160</v>
      </c>
      <c r="L131" s="1" t="s">
        <v>26</v>
      </c>
      <c r="M131" s="15" t="s">
        <v>27</v>
      </c>
      <c r="N131" s="19"/>
      <c r="O131" s="20" t="s">
        <v>49</v>
      </c>
      <c r="T131" s="17" t="s">
        <v>37</v>
      </c>
      <c r="W131" s="1" t="s">
        <v>38</v>
      </c>
    </row>
    <row r="132" spans="1:23" ht="36">
      <c r="A132" s="18" t="s">
        <v>247</v>
      </c>
      <c r="B132" s="18" t="s">
        <v>249</v>
      </c>
      <c r="C132" s="15" t="s">
        <v>250</v>
      </c>
      <c r="D132" s="15">
        <v>5</v>
      </c>
      <c r="E132" s="15">
        <v>0</v>
      </c>
      <c r="F132" s="15">
        <v>5</v>
      </c>
      <c r="G132" s="15">
        <v>0</v>
      </c>
      <c r="H132" s="15">
        <f>+SUM(Tabla13[[#This Row],[PRIMER TRIMESTRE]:[CUARTO TRIMESTRE]])</f>
        <v>10</v>
      </c>
      <c r="I132" s="19">
        <v>4008</v>
      </c>
      <c r="J132" s="19">
        <f>+Tabla13[[#This Row],[CANTIDAD TOTAL]]*Tabla13[[#This Row],[PRECIO UNITARIO ESTIMADO]]</f>
        <v>40080</v>
      </c>
      <c r="K132" s="19"/>
      <c r="L132" s="1" t="s">
        <v>26</v>
      </c>
      <c r="M132" s="15" t="s">
        <v>27</v>
      </c>
      <c r="N132" s="19"/>
      <c r="O132" s="20" t="s">
        <v>49</v>
      </c>
      <c r="T132" s="17" t="s">
        <v>50</v>
      </c>
      <c r="W132" s="1" t="s">
        <v>51</v>
      </c>
    </row>
    <row r="133" spans="1:23" ht="36">
      <c r="A133" s="18" t="s">
        <v>247</v>
      </c>
      <c r="B133" s="18" t="s">
        <v>251</v>
      </c>
      <c r="C133" s="15" t="s">
        <v>250</v>
      </c>
      <c r="D133" s="15">
        <v>5</v>
      </c>
      <c r="E133" s="15">
        <v>0</v>
      </c>
      <c r="F133" s="15">
        <v>5</v>
      </c>
      <c r="G133" s="15">
        <v>0</v>
      </c>
      <c r="H133" s="15">
        <f>+SUM(Tabla13[[#This Row],[PRIMER TRIMESTRE]:[CUARTO TRIMESTRE]])</f>
        <v>10</v>
      </c>
      <c r="I133" s="19">
        <v>4008</v>
      </c>
      <c r="J133" s="19">
        <f>+Tabla13[[#This Row],[CANTIDAD TOTAL]]*Tabla13[[#This Row],[PRECIO UNITARIO ESTIMADO]]</f>
        <v>40080</v>
      </c>
      <c r="K133" s="19"/>
      <c r="L133" s="1" t="s">
        <v>26</v>
      </c>
      <c r="M133" s="15" t="s">
        <v>27</v>
      </c>
      <c r="N133" s="19"/>
      <c r="O133" s="20" t="s">
        <v>49</v>
      </c>
      <c r="T133" s="17" t="s">
        <v>41</v>
      </c>
      <c r="W133" s="1" t="s">
        <v>42</v>
      </c>
    </row>
    <row r="134" spans="1:23">
      <c r="A134" s="1" t="s">
        <v>252</v>
      </c>
      <c r="B134" s="1" t="s">
        <v>253</v>
      </c>
      <c r="C134" s="2" t="s">
        <v>25</v>
      </c>
      <c r="D134" s="2">
        <v>20</v>
      </c>
      <c r="H134" s="2">
        <f>+SUM(Tabla13[[#This Row],[PRIMER TRIMESTRE]:[CUARTO TRIMESTRE]])</f>
        <v>20</v>
      </c>
      <c r="I134" s="16">
        <v>500</v>
      </c>
      <c r="J134" s="16">
        <f>+Tabla13[[#This Row],[CANTIDAD TOTAL]]*Tabla13[[#This Row],[PRECIO UNITARIO ESTIMADO]]</f>
        <v>10000</v>
      </c>
      <c r="K134" s="16">
        <f>+SUM(J134:J135)</f>
        <v>12000</v>
      </c>
      <c r="L134" s="1" t="s">
        <v>26</v>
      </c>
      <c r="M134" s="2" t="s">
        <v>27</v>
      </c>
      <c r="N134" s="16"/>
      <c r="O134" s="3" t="s">
        <v>85</v>
      </c>
      <c r="T134" s="17"/>
    </row>
    <row r="135" spans="1:23">
      <c r="A135" s="1" t="s">
        <v>252</v>
      </c>
      <c r="B135" s="1" t="s">
        <v>254</v>
      </c>
      <c r="C135" s="2" t="s">
        <v>25</v>
      </c>
      <c r="D135" s="2">
        <v>1</v>
      </c>
      <c r="H135" s="2">
        <f>+SUM(Tabla13[[#This Row],[PRIMER TRIMESTRE]:[CUARTO TRIMESTRE]])</f>
        <v>1</v>
      </c>
      <c r="I135" s="16">
        <v>2000</v>
      </c>
      <c r="J135" s="16">
        <f>+Tabla13[[#This Row],[CANTIDAD TOTAL]]*Tabla13[[#This Row],[PRECIO UNITARIO ESTIMADO]]</f>
        <v>2000</v>
      </c>
      <c r="K135" s="16"/>
      <c r="L135" s="1" t="s">
        <v>26</v>
      </c>
      <c r="M135" s="2" t="s">
        <v>27</v>
      </c>
      <c r="N135" s="16"/>
      <c r="O135" s="3" t="s">
        <v>255</v>
      </c>
      <c r="T135" s="17" t="s">
        <v>46</v>
      </c>
      <c r="W135" s="1" t="s">
        <v>47</v>
      </c>
    </row>
    <row r="136" spans="1:23" ht="38.25" customHeight="1">
      <c r="A136" s="1" t="s">
        <v>256</v>
      </c>
      <c r="B136" s="1" t="s">
        <v>257</v>
      </c>
      <c r="C136" s="2" t="s">
        <v>258</v>
      </c>
      <c r="D136" s="2">
        <v>1</v>
      </c>
      <c r="E136" s="2">
        <v>1</v>
      </c>
      <c r="F136" s="2">
        <v>1</v>
      </c>
      <c r="G136" s="2">
        <v>1</v>
      </c>
      <c r="H136" s="2">
        <f>+SUM(Tabla13[[#This Row],[PRIMER TRIMESTRE]:[CUARTO TRIMESTRE]])</f>
        <v>4</v>
      </c>
      <c r="I136" s="16">
        <f>50000/4</f>
        <v>12500</v>
      </c>
      <c r="J136" s="16">
        <f>+Tabla13[[#This Row],[CANTIDAD TOTAL]]*Tabla13[[#This Row],[PRECIO UNITARIO ESTIMADO]]</f>
        <v>50000</v>
      </c>
      <c r="K136" s="16">
        <f>+SUM(J136:J137)</f>
        <v>65000</v>
      </c>
      <c r="L136" s="1" t="s">
        <v>26</v>
      </c>
      <c r="M136" s="2" t="s">
        <v>27</v>
      </c>
      <c r="N136" s="16"/>
      <c r="O136" s="3" t="s">
        <v>85</v>
      </c>
      <c r="T136" s="17" t="s">
        <v>29</v>
      </c>
      <c r="W136" s="1" t="s">
        <v>30</v>
      </c>
    </row>
    <row r="137" spans="1:23" ht="38.25" customHeight="1">
      <c r="A137" s="1" t="s">
        <v>256</v>
      </c>
      <c r="B137" s="1" t="s">
        <v>259</v>
      </c>
      <c r="C137" s="2" t="s">
        <v>25</v>
      </c>
      <c r="D137" s="2">
        <v>2</v>
      </c>
      <c r="H137" s="2">
        <f>+SUM(Tabla13[[#This Row],[PRIMER TRIMESTRE]:[CUARTO TRIMESTRE]])</f>
        <v>2</v>
      </c>
      <c r="I137" s="16">
        <v>7500</v>
      </c>
      <c r="J137" s="16">
        <f>+Tabla13[[#This Row],[CANTIDAD TOTAL]]*Tabla13[[#This Row],[PRECIO UNITARIO ESTIMADO]]</f>
        <v>15000</v>
      </c>
      <c r="K137" s="16"/>
      <c r="L137" s="1" t="s">
        <v>26</v>
      </c>
      <c r="M137" s="2" t="s">
        <v>27</v>
      </c>
      <c r="N137" s="16"/>
      <c r="O137" s="3" t="s">
        <v>85</v>
      </c>
      <c r="T137" s="17" t="s">
        <v>33</v>
      </c>
      <c r="W137" s="1" t="s">
        <v>34</v>
      </c>
    </row>
    <row r="138" spans="1:23" ht="36">
      <c r="A138" s="18" t="s">
        <v>260</v>
      </c>
      <c r="B138" s="18" t="s">
        <v>261</v>
      </c>
      <c r="C138" s="15" t="s">
        <v>25</v>
      </c>
      <c r="D138" s="15">
        <v>1</v>
      </c>
      <c r="E138" s="15">
        <v>1</v>
      </c>
      <c r="F138" s="15">
        <v>1</v>
      </c>
      <c r="G138" s="15">
        <v>1</v>
      </c>
      <c r="H138" s="15">
        <f>+SUM(Tabla13[[#This Row],[PRIMER TRIMESTRE]:[CUARTO TRIMESTRE]])</f>
        <v>4</v>
      </c>
      <c r="I138" s="19">
        <f>90000/Tabla13[[#This Row],[CANTIDAD TOTAL]]</f>
        <v>22500</v>
      </c>
      <c r="J138" s="19">
        <f>+Tabla13[[#This Row],[CANTIDAD TOTAL]]*Tabla13[[#This Row],[PRECIO UNITARIO ESTIMADO]]</f>
        <v>90000</v>
      </c>
      <c r="K138" s="19">
        <f>+SUM(J138:J143)</f>
        <v>979200</v>
      </c>
      <c r="L138" s="1" t="s">
        <v>26</v>
      </c>
      <c r="M138" s="15" t="s">
        <v>27</v>
      </c>
      <c r="N138" s="19"/>
      <c r="O138" s="20" t="s">
        <v>262</v>
      </c>
      <c r="T138" s="17" t="s">
        <v>37</v>
      </c>
      <c r="W138" s="1" t="s">
        <v>38</v>
      </c>
    </row>
    <row r="139" spans="1:23" ht="36">
      <c r="A139" s="18" t="s">
        <v>260</v>
      </c>
      <c r="B139" s="18" t="s">
        <v>263</v>
      </c>
      <c r="C139" s="15" t="s">
        <v>25</v>
      </c>
      <c r="D139" s="15">
        <v>1</v>
      </c>
      <c r="E139" s="15">
        <v>1</v>
      </c>
      <c r="F139" s="15">
        <v>1</v>
      </c>
      <c r="G139" s="15">
        <v>1</v>
      </c>
      <c r="H139" s="15">
        <f>+SUM(Tabla13[[#This Row],[PRIMER TRIMESTRE]:[CUARTO TRIMESTRE]])</f>
        <v>4</v>
      </c>
      <c r="I139" s="19">
        <f>39200/Tabla13[[#This Row],[CANTIDAD TOTAL]]</f>
        <v>9800</v>
      </c>
      <c r="J139" s="19">
        <f>+Tabla13[[#This Row],[CANTIDAD TOTAL]]*Tabla13[[#This Row],[PRECIO UNITARIO ESTIMADO]]</f>
        <v>39200</v>
      </c>
      <c r="K139" s="19"/>
      <c r="L139" s="1" t="s">
        <v>26</v>
      </c>
      <c r="M139" s="15" t="s">
        <v>27</v>
      </c>
      <c r="N139" s="19"/>
      <c r="O139" s="20" t="s">
        <v>262</v>
      </c>
      <c r="T139" s="17" t="s">
        <v>29</v>
      </c>
      <c r="W139" s="1" t="s">
        <v>30</v>
      </c>
    </row>
    <row r="140" spans="1:23" ht="36">
      <c r="A140" s="18" t="s">
        <v>260</v>
      </c>
      <c r="B140" s="18" t="s">
        <v>264</v>
      </c>
      <c r="C140" s="15" t="s">
        <v>25</v>
      </c>
      <c r="D140" s="15">
        <v>1</v>
      </c>
      <c r="E140" s="15">
        <v>1</v>
      </c>
      <c r="F140" s="15">
        <v>1</v>
      </c>
      <c r="G140" s="15">
        <v>1</v>
      </c>
      <c r="H140" s="15">
        <f>+SUM(Tabla13[[#This Row],[PRIMER TRIMESTRE]:[CUARTO TRIMESTRE]])</f>
        <v>4</v>
      </c>
      <c r="I140" s="19">
        <f>300000/Tabla13[[#This Row],[CANTIDAD TOTAL]]</f>
        <v>75000</v>
      </c>
      <c r="J140" s="19">
        <f>+Tabla13[[#This Row],[CANTIDAD TOTAL]]*Tabla13[[#This Row],[PRECIO UNITARIO ESTIMADO]]</f>
        <v>300000</v>
      </c>
      <c r="K140" s="19"/>
      <c r="L140" s="1" t="s">
        <v>26</v>
      </c>
      <c r="M140" s="15" t="s">
        <v>27</v>
      </c>
      <c r="N140" s="19"/>
      <c r="O140" s="20" t="s">
        <v>262</v>
      </c>
      <c r="T140" s="17" t="s">
        <v>33</v>
      </c>
      <c r="W140" s="1" t="s">
        <v>34</v>
      </c>
    </row>
    <row r="141" spans="1:23" ht="36">
      <c r="A141" s="18" t="s">
        <v>260</v>
      </c>
      <c r="B141" s="18" t="s">
        <v>265</v>
      </c>
      <c r="C141" s="15" t="s">
        <v>25</v>
      </c>
      <c r="D141" s="15">
        <v>1</v>
      </c>
      <c r="E141" s="15">
        <v>0</v>
      </c>
      <c r="F141" s="15">
        <v>1</v>
      </c>
      <c r="G141" s="15">
        <v>0</v>
      </c>
      <c r="H141" s="15">
        <f>+SUM(Tabla13[[#This Row],[PRIMER TRIMESTRE]:[CUARTO TRIMESTRE]])</f>
        <v>2</v>
      </c>
      <c r="I141" s="19">
        <f>300000/Tabla13[[#This Row],[CANTIDAD TOTAL]]</f>
        <v>150000</v>
      </c>
      <c r="J141" s="19">
        <f>+Tabla13[[#This Row],[CANTIDAD TOTAL]]*Tabla13[[#This Row],[PRECIO UNITARIO ESTIMADO]]</f>
        <v>300000</v>
      </c>
      <c r="K141" s="19"/>
      <c r="L141" s="1" t="s">
        <v>42</v>
      </c>
      <c r="M141" s="15" t="s">
        <v>27</v>
      </c>
      <c r="N141" s="19"/>
      <c r="O141" s="20" t="s">
        <v>262</v>
      </c>
      <c r="T141" s="17" t="s">
        <v>37</v>
      </c>
      <c r="W141" s="1" t="s">
        <v>38</v>
      </c>
    </row>
    <row r="142" spans="1:23" ht="52.5" customHeight="1">
      <c r="A142" s="18" t="s">
        <v>260</v>
      </c>
      <c r="B142" s="18" t="s">
        <v>266</v>
      </c>
      <c r="C142" s="15" t="s">
        <v>25</v>
      </c>
      <c r="D142" s="15">
        <v>1</v>
      </c>
      <c r="E142" s="15">
        <v>0</v>
      </c>
      <c r="F142" s="15">
        <v>1</v>
      </c>
      <c r="G142" s="15">
        <v>0</v>
      </c>
      <c r="H142" s="15">
        <f>+SUM(Tabla13[[#This Row],[PRIMER TRIMESTRE]:[CUARTO TRIMESTRE]])</f>
        <v>2</v>
      </c>
      <c r="I142" s="19">
        <f>200000/Tabla13[[#This Row],[CANTIDAD TOTAL]]</f>
        <v>100000</v>
      </c>
      <c r="J142" s="19">
        <f>+Tabla13[[#This Row],[CANTIDAD TOTAL]]*Tabla13[[#This Row],[PRECIO UNITARIO ESTIMADO]]</f>
        <v>200000</v>
      </c>
      <c r="K142" s="19"/>
      <c r="L142" s="1" t="s">
        <v>42</v>
      </c>
      <c r="M142" s="15" t="s">
        <v>27</v>
      </c>
      <c r="N142" s="19"/>
      <c r="O142" s="20" t="s">
        <v>262</v>
      </c>
      <c r="T142" s="17" t="s">
        <v>46</v>
      </c>
      <c r="W142" s="1" t="s">
        <v>47</v>
      </c>
    </row>
    <row r="143" spans="1:23" ht="36">
      <c r="A143" s="18" t="s">
        <v>260</v>
      </c>
      <c r="B143" s="18" t="s">
        <v>267</v>
      </c>
      <c r="C143" s="15" t="s">
        <v>25</v>
      </c>
      <c r="D143" s="15">
        <v>1</v>
      </c>
      <c r="E143" s="15">
        <v>0</v>
      </c>
      <c r="F143" s="15">
        <v>1</v>
      </c>
      <c r="G143" s="15">
        <v>0</v>
      </c>
      <c r="H143" s="15">
        <f>+SUM(Tabla13[[#This Row],[PRIMER TRIMESTRE]:[CUARTO TRIMESTRE]])</f>
        <v>2</v>
      </c>
      <c r="I143" s="19">
        <f>50000/Tabla13[[#This Row],[CANTIDAD TOTAL]]</f>
        <v>25000</v>
      </c>
      <c r="J143" s="19">
        <f>+Tabla13[[#This Row],[CANTIDAD TOTAL]]*Tabla13[[#This Row],[PRECIO UNITARIO ESTIMADO]]</f>
        <v>50000</v>
      </c>
      <c r="K143" s="19"/>
      <c r="L143" s="1" t="s">
        <v>26</v>
      </c>
      <c r="M143" s="15" t="s">
        <v>27</v>
      </c>
      <c r="N143" s="19"/>
      <c r="O143" s="20" t="s">
        <v>262</v>
      </c>
      <c r="T143" s="17" t="s">
        <v>50</v>
      </c>
      <c r="W143" s="1" t="s">
        <v>51</v>
      </c>
    </row>
    <row r="144" spans="1:23">
      <c r="A144" s="1" t="s">
        <v>268</v>
      </c>
      <c r="B144" s="1" t="s">
        <v>269</v>
      </c>
      <c r="C144" s="2" t="s">
        <v>270</v>
      </c>
      <c r="G144" s="2">
        <v>200</v>
      </c>
      <c r="H144" s="2">
        <f>+SUM(Tabla13[[#This Row],[PRIMER TRIMESTRE]:[CUARTO TRIMESTRE]])</f>
        <v>200</v>
      </c>
      <c r="I144" s="16">
        <v>30</v>
      </c>
      <c r="J144" s="16">
        <f>+Tabla13[[#This Row],[CANTIDAD TOTAL]]*Tabla13[[#This Row],[PRECIO UNITARIO ESTIMADO]]</f>
        <v>6000</v>
      </c>
      <c r="K144" s="16">
        <f>+SUM(J144:J149)</f>
        <v>34200</v>
      </c>
      <c r="L144" s="1" t="s">
        <v>26</v>
      </c>
      <c r="M144" s="2" t="s">
        <v>27</v>
      </c>
      <c r="N144" s="16"/>
      <c r="O144" s="25" t="s">
        <v>271</v>
      </c>
      <c r="T144" s="17" t="s">
        <v>41</v>
      </c>
      <c r="W144" s="1" t="s">
        <v>42</v>
      </c>
    </row>
    <row r="145" spans="1:23">
      <c r="A145" s="1" t="s">
        <v>268</v>
      </c>
      <c r="B145" s="1" t="s">
        <v>272</v>
      </c>
      <c r="C145" s="2" t="s">
        <v>25</v>
      </c>
      <c r="F145" s="2">
        <v>140</v>
      </c>
      <c r="H145" s="2">
        <f>+SUM(Tabla13[[#This Row],[PRIMER TRIMESTRE]:[CUARTO TRIMESTRE]])</f>
        <v>140</v>
      </c>
      <c r="I145" s="16">
        <v>30</v>
      </c>
      <c r="J145" s="16">
        <f>+Tabla13[[#This Row],[CANTIDAD TOTAL]]*Tabla13[[#This Row],[PRECIO UNITARIO ESTIMADO]]</f>
        <v>4200</v>
      </c>
      <c r="K145" s="16"/>
      <c r="L145" s="1" t="s">
        <v>26</v>
      </c>
      <c r="M145" s="2" t="s">
        <v>27</v>
      </c>
      <c r="N145" s="16"/>
      <c r="O145" s="3" t="s">
        <v>273</v>
      </c>
      <c r="T145" s="17" t="s">
        <v>23</v>
      </c>
      <c r="W145" s="1" t="s">
        <v>26</v>
      </c>
    </row>
    <row r="146" spans="1:23">
      <c r="A146" s="1" t="s">
        <v>268</v>
      </c>
      <c r="B146" s="1" t="s">
        <v>274</v>
      </c>
      <c r="C146" s="2" t="s">
        <v>25</v>
      </c>
      <c r="E146" s="2">
        <v>1</v>
      </c>
      <c r="H146" s="2">
        <f>+SUM(Tabla13[[#This Row],[PRIMER TRIMESTRE]:[CUARTO TRIMESTRE]])</f>
        <v>1</v>
      </c>
      <c r="I146" s="16">
        <v>5000</v>
      </c>
      <c r="J146" s="16">
        <f>+Tabla13[[#This Row],[CANTIDAD TOTAL]]*Tabla13[[#This Row],[PRECIO UNITARIO ESTIMADO]]</f>
        <v>5000</v>
      </c>
      <c r="K146" s="16"/>
      <c r="L146" s="1" t="s">
        <v>26</v>
      </c>
      <c r="M146" s="2" t="s">
        <v>27</v>
      </c>
      <c r="N146" s="16"/>
      <c r="O146" s="3" t="s">
        <v>275</v>
      </c>
      <c r="T146" s="17" t="s">
        <v>56</v>
      </c>
    </row>
    <row r="147" spans="1:23">
      <c r="A147" s="1" t="s">
        <v>268</v>
      </c>
      <c r="B147" s="1" t="s">
        <v>276</v>
      </c>
      <c r="C147" s="2" t="s">
        <v>25</v>
      </c>
      <c r="D147" s="2">
        <v>1</v>
      </c>
      <c r="H147" s="2">
        <f>+SUM(Tabla13[[#This Row],[PRIMER TRIMESTRE]:[CUARTO TRIMESTRE]])</f>
        <v>1</v>
      </c>
      <c r="I147" s="16">
        <v>5000</v>
      </c>
      <c r="J147" s="16">
        <f>+Tabla13[[#This Row],[CANTIDAD TOTAL]]*Tabla13[[#This Row],[PRECIO UNITARIO ESTIMADO]]</f>
        <v>5000</v>
      </c>
      <c r="K147" s="16"/>
      <c r="L147" s="1" t="s">
        <v>26</v>
      </c>
      <c r="M147" s="2" t="s">
        <v>27</v>
      </c>
      <c r="N147" s="16"/>
      <c r="O147" s="3" t="s">
        <v>255</v>
      </c>
      <c r="T147" s="17" t="s">
        <v>59</v>
      </c>
    </row>
    <row r="148" spans="1:23">
      <c r="A148" s="1" t="s">
        <v>268</v>
      </c>
      <c r="B148" s="1" t="s">
        <v>277</v>
      </c>
      <c r="C148" s="2" t="s">
        <v>25</v>
      </c>
      <c r="E148" s="2">
        <v>1</v>
      </c>
      <c r="H148" s="2">
        <f>+SUM(Tabla13[[#This Row],[PRIMER TRIMESTRE]:[CUARTO TRIMESTRE]])</f>
        <v>1</v>
      </c>
      <c r="I148" s="16">
        <v>7000</v>
      </c>
      <c r="J148" s="16">
        <f>+Tabla13[[#This Row],[CANTIDAD TOTAL]]*Tabla13[[#This Row],[PRECIO UNITARIO ESTIMADO]]</f>
        <v>7000</v>
      </c>
      <c r="K148" s="16"/>
      <c r="L148" s="1" t="s">
        <v>26</v>
      </c>
      <c r="M148" s="2" t="s">
        <v>27</v>
      </c>
      <c r="N148" s="16"/>
      <c r="O148" s="3" t="s">
        <v>36</v>
      </c>
      <c r="T148" s="17" t="s">
        <v>61</v>
      </c>
    </row>
    <row r="149" spans="1:23">
      <c r="A149" s="1" t="s">
        <v>268</v>
      </c>
      <c r="B149" s="1" t="s">
        <v>278</v>
      </c>
      <c r="C149" s="2" t="s">
        <v>25</v>
      </c>
      <c r="F149" s="2">
        <v>1</v>
      </c>
      <c r="G149" s="2">
        <v>1</v>
      </c>
      <c r="H149" s="2">
        <f>+SUM(Tabla13[[#This Row],[PRIMER TRIMESTRE]:[CUARTO TRIMESTRE]])</f>
        <v>2</v>
      </c>
      <c r="I149" s="16">
        <v>3500</v>
      </c>
      <c r="J149" s="16">
        <f>+Tabla13[[#This Row],[CANTIDAD TOTAL]]*Tabla13[[#This Row],[PRECIO UNITARIO ESTIMADO]]</f>
        <v>7000</v>
      </c>
      <c r="K149" s="16"/>
      <c r="L149" s="1" t="s">
        <v>26</v>
      </c>
      <c r="M149" s="2" t="s">
        <v>27</v>
      </c>
      <c r="N149" s="16"/>
      <c r="O149" s="3" t="s">
        <v>40</v>
      </c>
      <c r="T149" s="17" t="s">
        <v>63</v>
      </c>
    </row>
    <row r="150" spans="1:23">
      <c r="A150" s="1" t="s">
        <v>279</v>
      </c>
      <c r="B150" s="1" t="s">
        <v>280</v>
      </c>
      <c r="C150" s="2" t="s">
        <v>270</v>
      </c>
      <c r="E150" s="2">
        <v>2</v>
      </c>
      <c r="F150" s="2">
        <v>2</v>
      </c>
      <c r="H150" s="2">
        <f>+SUM(Tabla13[[#This Row],[PRIMER TRIMESTRE]:[CUARTO TRIMESTRE]])</f>
        <v>4</v>
      </c>
      <c r="I150" s="16">
        <v>400</v>
      </c>
      <c r="J150" s="16">
        <f>+Tabla13[[#This Row],[CANTIDAD TOTAL]]*Tabla13[[#This Row],[PRECIO UNITARIO ESTIMADO]]</f>
        <v>1600</v>
      </c>
      <c r="K150" s="16">
        <f>+SUM(J150:J165)</f>
        <v>580000</v>
      </c>
      <c r="L150" s="1" t="s">
        <v>26</v>
      </c>
      <c r="M150" s="2" t="s">
        <v>27</v>
      </c>
      <c r="N150" s="16"/>
      <c r="O150" s="3" t="s">
        <v>281</v>
      </c>
      <c r="T150" s="17" t="s">
        <v>66</v>
      </c>
    </row>
    <row r="151" spans="1:23" ht="34.5" customHeight="1">
      <c r="A151" s="1" t="s">
        <v>279</v>
      </c>
      <c r="B151" s="1" t="s">
        <v>280</v>
      </c>
      <c r="C151" s="2" t="s">
        <v>25</v>
      </c>
      <c r="E151" s="2">
        <v>5</v>
      </c>
      <c r="G151" s="2">
        <v>5</v>
      </c>
      <c r="H151" s="2">
        <f>+SUM(Tabla13[[#This Row],[PRIMER TRIMESTRE]:[CUARTO TRIMESTRE]])</f>
        <v>10</v>
      </c>
      <c r="I151" s="16">
        <v>400</v>
      </c>
      <c r="J151" s="16">
        <f>+Tabla13[[#This Row],[CANTIDAD TOTAL]]*Tabla13[[#This Row],[PRECIO UNITARIO ESTIMADO]]</f>
        <v>4000</v>
      </c>
      <c r="K151" s="16"/>
      <c r="L151" s="1" t="s">
        <v>26</v>
      </c>
      <c r="M151" s="2" t="s">
        <v>27</v>
      </c>
      <c r="N151" s="16"/>
      <c r="O151" s="3" t="s">
        <v>55</v>
      </c>
      <c r="T151" s="17" t="s">
        <v>70</v>
      </c>
    </row>
    <row r="152" spans="1:23">
      <c r="A152" s="1" t="s">
        <v>279</v>
      </c>
      <c r="B152" s="1" t="s">
        <v>282</v>
      </c>
      <c r="C152" s="2" t="s">
        <v>94</v>
      </c>
      <c r="G152" s="2">
        <v>1</v>
      </c>
      <c r="H152" s="2">
        <f>+SUM(Tabla13[[#This Row],[PRIMER TRIMESTRE]:[CUARTO TRIMESTRE]])</f>
        <v>1</v>
      </c>
      <c r="I152" s="16">
        <v>80000</v>
      </c>
      <c r="J152" s="16">
        <f>+Tabla13[[#This Row],[CANTIDAD TOTAL]]*Tabla13[[#This Row],[PRECIO UNITARIO ESTIMADO]]</f>
        <v>80000</v>
      </c>
      <c r="K152" s="16"/>
      <c r="L152" s="1" t="s">
        <v>42</v>
      </c>
      <c r="M152" s="2" t="s">
        <v>27</v>
      </c>
      <c r="N152" s="16"/>
      <c r="O152" s="3" t="s">
        <v>283</v>
      </c>
      <c r="T152" s="17" t="s">
        <v>74</v>
      </c>
    </row>
    <row r="153" spans="1:23">
      <c r="A153" s="1" t="s">
        <v>279</v>
      </c>
      <c r="B153" s="1" t="s">
        <v>284</v>
      </c>
      <c r="C153" s="2" t="s">
        <v>94</v>
      </c>
      <c r="D153" s="2">
        <v>1</v>
      </c>
      <c r="H153" s="2">
        <f>+SUM(Tabla13[[#This Row],[PRIMER TRIMESTRE]:[CUARTO TRIMESTRE]])</f>
        <v>1</v>
      </c>
      <c r="I153" s="16">
        <v>400</v>
      </c>
      <c r="J153" s="16">
        <f>+Tabla13[[#This Row],[CANTIDAD TOTAL]]*Tabla13[[#This Row],[PRECIO UNITARIO ESTIMADO]]</f>
        <v>400</v>
      </c>
      <c r="K153" s="16"/>
      <c r="L153" s="1" t="s">
        <v>26</v>
      </c>
      <c r="M153" s="2" t="s">
        <v>27</v>
      </c>
      <c r="N153" s="16"/>
      <c r="O153" s="3" t="s">
        <v>160</v>
      </c>
      <c r="T153" s="17" t="s">
        <v>76</v>
      </c>
    </row>
    <row r="154" spans="1:23" ht="33" customHeight="1">
      <c r="A154" s="1" t="s">
        <v>279</v>
      </c>
      <c r="B154" s="1" t="s">
        <v>284</v>
      </c>
      <c r="C154" s="2" t="s">
        <v>94</v>
      </c>
      <c r="E154" s="2">
        <v>1</v>
      </c>
      <c r="H154" s="2">
        <f>+SUM(Tabla13[[#This Row],[PRIMER TRIMESTRE]:[CUARTO TRIMESTRE]])</f>
        <v>1</v>
      </c>
      <c r="I154" s="16">
        <v>400</v>
      </c>
      <c r="J154" s="16">
        <f>+Tabla13[[#This Row],[CANTIDAD TOTAL]]*Tabla13[[#This Row],[PRECIO UNITARIO ESTIMADO]]</f>
        <v>400</v>
      </c>
      <c r="K154" s="16"/>
      <c r="L154" s="1" t="s">
        <v>26</v>
      </c>
      <c r="M154" s="2" t="s">
        <v>27</v>
      </c>
      <c r="N154" s="16"/>
      <c r="O154" s="3" t="s">
        <v>161</v>
      </c>
      <c r="T154" s="17" t="s">
        <v>80</v>
      </c>
    </row>
    <row r="155" spans="1:23">
      <c r="A155" s="1" t="s">
        <v>279</v>
      </c>
      <c r="B155" s="1" t="s">
        <v>284</v>
      </c>
      <c r="C155" s="2" t="s">
        <v>94</v>
      </c>
      <c r="F155" s="2">
        <v>1</v>
      </c>
      <c r="H155" s="2">
        <f>+SUM(Tabla13[[#This Row],[PRIMER TRIMESTRE]:[CUARTO TRIMESTRE]])</f>
        <v>1</v>
      </c>
      <c r="I155" s="16">
        <v>400</v>
      </c>
      <c r="J155" s="16">
        <f>+Tabla13[[#This Row],[CANTIDAD TOTAL]]*Tabla13[[#This Row],[PRECIO UNITARIO ESTIMADO]]</f>
        <v>400</v>
      </c>
      <c r="K155" s="16"/>
      <c r="L155" s="1" t="s">
        <v>26</v>
      </c>
      <c r="M155" s="2" t="s">
        <v>27</v>
      </c>
      <c r="N155" s="16"/>
      <c r="O155" s="3" t="s">
        <v>162</v>
      </c>
      <c r="T155" s="17" t="s">
        <v>166</v>
      </c>
    </row>
    <row r="156" spans="1:23">
      <c r="A156" s="1" t="s">
        <v>279</v>
      </c>
      <c r="B156" s="1" t="s">
        <v>284</v>
      </c>
      <c r="C156" s="2" t="s">
        <v>25</v>
      </c>
      <c r="D156" s="2">
        <v>24</v>
      </c>
      <c r="E156" s="2">
        <v>24</v>
      </c>
      <c r="F156" s="2">
        <v>24</v>
      </c>
      <c r="G156" s="2">
        <v>24</v>
      </c>
      <c r="H156" s="2">
        <f>+SUM(Tabla13[[#This Row],[PRIMER TRIMESTRE]:[CUARTO TRIMESTRE]])</f>
        <v>96</v>
      </c>
      <c r="I156" s="16">
        <v>400</v>
      </c>
      <c r="J156" s="16">
        <f>+Tabla13[[#This Row],[CANTIDAD TOTAL]]*Tabla13[[#This Row],[PRECIO UNITARIO ESTIMADO]]</f>
        <v>38400</v>
      </c>
      <c r="K156" s="16"/>
      <c r="L156" s="1" t="s">
        <v>26</v>
      </c>
      <c r="M156" s="2" t="s">
        <v>27</v>
      </c>
      <c r="N156" s="16"/>
      <c r="O156" s="3" t="s">
        <v>285</v>
      </c>
      <c r="T156" s="17" t="s">
        <v>168</v>
      </c>
    </row>
    <row r="157" spans="1:23" ht="33" customHeight="1">
      <c r="A157" s="1" t="s">
        <v>279</v>
      </c>
      <c r="B157" s="1" t="s">
        <v>286</v>
      </c>
      <c r="C157" s="2" t="s">
        <v>25</v>
      </c>
      <c r="E157" s="2">
        <v>1</v>
      </c>
      <c r="H157" s="2">
        <f>+SUM(Tabla13[[#This Row],[PRIMER TRIMESTRE]:[CUARTO TRIMESTRE]])</f>
        <v>1</v>
      </c>
      <c r="I157" s="16">
        <v>1200</v>
      </c>
      <c r="J157" s="16">
        <f>+Tabla13[[#This Row],[CANTIDAD TOTAL]]*Tabla13[[#This Row],[PRECIO UNITARIO ESTIMADO]]</f>
        <v>1200</v>
      </c>
      <c r="K157" s="16"/>
      <c r="L157" s="1" t="s">
        <v>26</v>
      </c>
      <c r="M157" s="2" t="s">
        <v>27</v>
      </c>
      <c r="N157" s="16"/>
      <c r="O157" s="3" t="s">
        <v>287</v>
      </c>
      <c r="T157" s="17" t="s">
        <v>82</v>
      </c>
    </row>
    <row r="158" spans="1:23">
      <c r="A158" s="1" t="s">
        <v>279</v>
      </c>
      <c r="B158" s="1" t="s">
        <v>286</v>
      </c>
      <c r="C158" s="2" t="s">
        <v>25</v>
      </c>
      <c r="F158" s="2">
        <v>1</v>
      </c>
      <c r="H158" s="2">
        <f>+SUM(Tabla13[[#This Row],[PRIMER TRIMESTRE]:[CUARTO TRIMESTRE]])</f>
        <v>1</v>
      </c>
      <c r="I158" s="16">
        <v>1200</v>
      </c>
      <c r="J158" s="16">
        <f>+Tabla13[[#This Row],[CANTIDAD TOTAL]]*Tabla13[[#This Row],[PRECIO UNITARIO ESTIMADO]]</f>
        <v>1200</v>
      </c>
      <c r="K158" s="16"/>
      <c r="L158" s="1" t="s">
        <v>26</v>
      </c>
      <c r="M158" s="2" t="s">
        <v>27</v>
      </c>
      <c r="N158" s="16"/>
      <c r="O158" s="3" t="s">
        <v>288</v>
      </c>
      <c r="T158" s="17" t="s">
        <v>88</v>
      </c>
    </row>
    <row r="159" spans="1:23" ht="35.25" customHeight="1">
      <c r="A159" s="1" t="s">
        <v>279</v>
      </c>
      <c r="B159" s="1" t="s">
        <v>289</v>
      </c>
      <c r="C159" s="2" t="s">
        <v>25</v>
      </c>
      <c r="E159" s="2">
        <v>2</v>
      </c>
      <c r="F159" s="2">
        <v>2</v>
      </c>
      <c r="H159" s="2">
        <f>+SUM(Tabla13[[#This Row],[PRIMER TRIMESTRE]:[CUARTO TRIMESTRE]])</f>
        <v>4</v>
      </c>
      <c r="I159" s="16">
        <v>35000</v>
      </c>
      <c r="J159" s="16">
        <f>+Tabla13[[#This Row],[CANTIDAD TOTAL]]*Tabla13[[#This Row],[PRECIO UNITARIO ESTIMADO]]</f>
        <v>140000</v>
      </c>
      <c r="K159" s="16"/>
      <c r="L159" s="1" t="s">
        <v>42</v>
      </c>
      <c r="M159" s="2" t="s">
        <v>27</v>
      </c>
      <c r="N159" s="16"/>
      <c r="O159" s="3" t="s">
        <v>290</v>
      </c>
      <c r="T159" s="17" t="s">
        <v>91</v>
      </c>
    </row>
    <row r="160" spans="1:23">
      <c r="A160" s="1" t="s">
        <v>279</v>
      </c>
      <c r="B160" s="1" t="s">
        <v>291</v>
      </c>
      <c r="C160" s="2" t="s">
        <v>25</v>
      </c>
      <c r="E160" s="2">
        <v>2</v>
      </c>
      <c r="F160" s="2">
        <v>2</v>
      </c>
      <c r="H160" s="2">
        <f>+SUM(Tabla13[[#This Row],[PRIMER TRIMESTRE]:[CUARTO TRIMESTRE]])</f>
        <v>4</v>
      </c>
      <c r="I160" s="16">
        <v>35000</v>
      </c>
      <c r="J160" s="16">
        <f>+Tabla13[[#This Row],[CANTIDAD TOTAL]]*Tabla13[[#This Row],[PRECIO UNITARIO ESTIMADO]]</f>
        <v>140000</v>
      </c>
      <c r="K160" s="16"/>
      <c r="L160" s="1" t="s">
        <v>42</v>
      </c>
      <c r="M160" s="2" t="s">
        <v>27</v>
      </c>
      <c r="N160" s="16"/>
      <c r="O160" s="3" t="s">
        <v>290</v>
      </c>
      <c r="T160" s="17" t="s">
        <v>96</v>
      </c>
    </row>
    <row r="161" spans="1:23">
      <c r="A161" s="1" t="s">
        <v>279</v>
      </c>
      <c r="B161" s="1" t="s">
        <v>292</v>
      </c>
      <c r="C161" s="2" t="s">
        <v>25</v>
      </c>
      <c r="E161" s="2">
        <v>2</v>
      </c>
      <c r="H161" s="2">
        <f>+SUM(Tabla13[[#This Row],[PRIMER TRIMESTRE]:[CUARTO TRIMESTRE]])</f>
        <v>2</v>
      </c>
      <c r="I161" s="16">
        <v>35000</v>
      </c>
      <c r="J161" s="16">
        <f>+Tabla13[[#This Row],[CANTIDAD TOTAL]]*Tabla13[[#This Row],[PRECIO UNITARIO ESTIMADO]]</f>
        <v>70000</v>
      </c>
      <c r="K161" s="16"/>
      <c r="L161" s="1" t="s">
        <v>26</v>
      </c>
      <c r="M161" s="2" t="s">
        <v>27</v>
      </c>
      <c r="N161" s="16"/>
      <c r="O161" s="3" t="s">
        <v>290</v>
      </c>
      <c r="T161" s="17" t="s">
        <v>33</v>
      </c>
      <c r="W161" s="1" t="s">
        <v>34</v>
      </c>
    </row>
    <row r="162" spans="1:23">
      <c r="A162" s="1" t="s">
        <v>279</v>
      </c>
      <c r="B162" s="1" t="s">
        <v>293</v>
      </c>
      <c r="C162" s="2" t="s">
        <v>25</v>
      </c>
      <c r="D162" s="2">
        <v>1</v>
      </c>
      <c r="E162" s="2">
        <v>1</v>
      </c>
      <c r="F162" s="2">
        <v>1</v>
      </c>
      <c r="G162" s="2">
        <v>1</v>
      </c>
      <c r="H162" s="2">
        <f>+SUM(Tabla13[[#This Row],[PRIMER TRIMESTRE]:[CUARTO TRIMESTRE]])</f>
        <v>4</v>
      </c>
      <c r="I162" s="16">
        <v>25000</v>
      </c>
      <c r="J162" s="16">
        <f>+Tabla13[[#This Row],[CANTIDAD TOTAL]]*Tabla13[[#This Row],[PRECIO UNITARIO ESTIMADO]]</f>
        <v>100000</v>
      </c>
      <c r="K162" s="16"/>
      <c r="L162" s="1" t="s">
        <v>42</v>
      </c>
      <c r="M162" s="2" t="s">
        <v>27</v>
      </c>
      <c r="N162" s="16"/>
      <c r="O162" s="3" t="s">
        <v>294</v>
      </c>
      <c r="T162" s="17" t="s">
        <v>37</v>
      </c>
      <c r="W162" s="1" t="s">
        <v>38</v>
      </c>
    </row>
    <row r="163" spans="1:23">
      <c r="A163" s="1" t="s">
        <v>279</v>
      </c>
      <c r="B163" s="1" t="s">
        <v>295</v>
      </c>
      <c r="C163" s="2" t="s">
        <v>25</v>
      </c>
      <c r="D163" s="2">
        <v>2</v>
      </c>
      <c r="H163" s="2">
        <f>+SUM(Tabla13[[#This Row],[PRIMER TRIMESTRE]:[CUARTO TRIMESTRE]])</f>
        <v>2</v>
      </c>
      <c r="I163" s="16">
        <v>400</v>
      </c>
      <c r="J163" s="16">
        <f>+Tabla13[[#This Row],[CANTIDAD TOTAL]]*Tabla13[[#This Row],[PRECIO UNITARIO ESTIMADO]]</f>
        <v>800</v>
      </c>
      <c r="K163" s="16"/>
      <c r="L163" s="1" t="s">
        <v>26</v>
      </c>
      <c r="M163" s="2" t="s">
        <v>27</v>
      </c>
      <c r="N163" s="16"/>
      <c r="O163" s="3" t="s">
        <v>296</v>
      </c>
      <c r="T163" s="17" t="s">
        <v>46</v>
      </c>
      <c r="W163" s="1" t="s">
        <v>47</v>
      </c>
    </row>
    <row r="164" spans="1:23">
      <c r="A164" s="1" t="s">
        <v>279</v>
      </c>
      <c r="B164" s="1" t="s">
        <v>297</v>
      </c>
      <c r="C164" s="2" t="s">
        <v>25</v>
      </c>
      <c r="E164" s="2">
        <v>2</v>
      </c>
      <c r="H164" s="2">
        <f>+SUM(Tabla13[[#This Row],[PRIMER TRIMESTRE]:[CUARTO TRIMESTRE]])</f>
        <v>2</v>
      </c>
      <c r="I164" s="16">
        <v>400</v>
      </c>
      <c r="J164" s="16">
        <f>+Tabla13[[#This Row],[CANTIDAD TOTAL]]*Tabla13[[#This Row],[PRECIO UNITARIO ESTIMADO]]</f>
        <v>800</v>
      </c>
      <c r="K164" s="16"/>
      <c r="L164" s="1" t="s">
        <v>26</v>
      </c>
      <c r="M164" s="2" t="s">
        <v>27</v>
      </c>
      <c r="N164" s="16"/>
      <c r="O164" s="3" t="s">
        <v>298</v>
      </c>
      <c r="T164" s="17" t="s">
        <v>50</v>
      </c>
      <c r="W164" s="1" t="s">
        <v>51</v>
      </c>
    </row>
    <row r="165" spans="1:23">
      <c r="A165" s="1" t="s">
        <v>279</v>
      </c>
      <c r="B165" s="1" t="s">
        <v>299</v>
      </c>
      <c r="C165" s="2" t="s">
        <v>25</v>
      </c>
      <c r="F165" s="2">
        <v>2</v>
      </c>
      <c r="H165" s="2">
        <f>+SUM(Tabla13[[#This Row],[PRIMER TRIMESTRE]:[CUARTO TRIMESTRE]])</f>
        <v>2</v>
      </c>
      <c r="I165" s="16">
        <v>400</v>
      </c>
      <c r="J165" s="16">
        <f>+Tabla13[[#This Row],[CANTIDAD TOTAL]]*Tabla13[[#This Row],[PRECIO UNITARIO ESTIMADO]]</f>
        <v>800</v>
      </c>
      <c r="K165" s="16"/>
      <c r="L165" s="1" t="s">
        <v>26</v>
      </c>
      <c r="M165" s="2" t="s">
        <v>27</v>
      </c>
      <c r="N165" s="16"/>
      <c r="O165" s="3" t="s">
        <v>300</v>
      </c>
      <c r="T165" s="17" t="s">
        <v>41</v>
      </c>
      <c r="W165" s="1" t="s">
        <v>42</v>
      </c>
    </row>
    <row r="166" spans="1:23">
      <c r="A166" s="1" t="s">
        <v>301</v>
      </c>
      <c r="B166" s="1" t="s">
        <v>302</v>
      </c>
      <c r="C166" s="2" t="s">
        <v>94</v>
      </c>
      <c r="D166" s="2">
        <v>1</v>
      </c>
      <c r="H166" s="2">
        <f>+SUM(Tabla13[[#This Row],[PRIMER TRIMESTRE]:[CUARTO TRIMESTRE]])</f>
        <v>1</v>
      </c>
      <c r="I166" s="16">
        <v>3000</v>
      </c>
      <c r="J166" s="16">
        <f>+Tabla13[[#This Row],[CANTIDAD TOTAL]]*Tabla13[[#This Row],[PRECIO UNITARIO ESTIMADO]]</f>
        <v>3000</v>
      </c>
      <c r="K166" s="16">
        <f>+SUM(J166:J175)</f>
        <v>465000</v>
      </c>
      <c r="L166" s="1" t="s">
        <v>26</v>
      </c>
      <c r="M166" s="2" t="s">
        <v>27</v>
      </c>
      <c r="N166" s="16"/>
      <c r="O166" s="3" t="s">
        <v>160</v>
      </c>
      <c r="T166" s="17" t="s">
        <v>23</v>
      </c>
      <c r="W166" s="1" t="s">
        <v>26</v>
      </c>
    </row>
    <row r="167" spans="1:23">
      <c r="A167" s="1" t="s">
        <v>301</v>
      </c>
      <c r="B167" s="1" t="s">
        <v>302</v>
      </c>
      <c r="C167" s="2" t="s">
        <v>94</v>
      </c>
      <c r="E167" s="2">
        <v>1</v>
      </c>
      <c r="H167" s="2">
        <f>+SUM(Tabla13[[#This Row],[PRIMER TRIMESTRE]:[CUARTO TRIMESTRE]])</f>
        <v>1</v>
      </c>
      <c r="I167" s="16">
        <v>3000</v>
      </c>
      <c r="J167" s="16">
        <f>+Tabla13[[#This Row],[CANTIDAD TOTAL]]*Tabla13[[#This Row],[PRECIO UNITARIO ESTIMADO]]</f>
        <v>3000</v>
      </c>
      <c r="K167" s="16"/>
      <c r="L167" s="1" t="s">
        <v>26</v>
      </c>
      <c r="M167" s="2" t="s">
        <v>27</v>
      </c>
      <c r="N167" s="16"/>
      <c r="O167" s="3" t="s">
        <v>161</v>
      </c>
      <c r="T167" s="17" t="s">
        <v>59</v>
      </c>
    </row>
    <row r="168" spans="1:23">
      <c r="A168" s="1" t="s">
        <v>301</v>
      </c>
      <c r="B168" s="1" t="s">
        <v>302</v>
      </c>
      <c r="C168" s="2" t="s">
        <v>94</v>
      </c>
      <c r="F168" s="2">
        <v>1</v>
      </c>
      <c r="H168" s="2">
        <f>+SUM(Tabla13[[#This Row],[PRIMER TRIMESTRE]:[CUARTO TRIMESTRE]])</f>
        <v>1</v>
      </c>
      <c r="I168" s="16">
        <v>3000</v>
      </c>
      <c r="J168" s="16">
        <f>+Tabla13[[#This Row],[CANTIDAD TOTAL]]*Tabla13[[#This Row],[PRECIO UNITARIO ESTIMADO]]</f>
        <v>3000</v>
      </c>
      <c r="K168" s="16"/>
      <c r="L168" s="1" t="s">
        <v>26</v>
      </c>
      <c r="M168" s="2" t="s">
        <v>27</v>
      </c>
      <c r="N168" s="16"/>
      <c r="O168" s="3" t="s">
        <v>162</v>
      </c>
      <c r="T168" s="17" t="s">
        <v>61</v>
      </c>
    </row>
    <row r="169" spans="1:23">
      <c r="A169" s="1" t="s">
        <v>301</v>
      </c>
      <c r="B169" s="1" t="s">
        <v>302</v>
      </c>
      <c r="C169" s="2" t="s">
        <v>94</v>
      </c>
      <c r="D169" s="2">
        <v>1</v>
      </c>
      <c r="H169" s="2">
        <f>+SUM(Tabla13[[#This Row],[PRIMER TRIMESTRE]:[CUARTO TRIMESTRE]])</f>
        <v>1</v>
      </c>
      <c r="I169" s="16">
        <v>3000</v>
      </c>
      <c r="J169" s="16">
        <f>+Tabla13[[#This Row],[CANTIDAD TOTAL]]*Tabla13[[#This Row],[PRECIO UNITARIO ESTIMADO]]</f>
        <v>3000</v>
      </c>
      <c r="K169" s="16"/>
      <c r="L169" s="1" t="s">
        <v>26</v>
      </c>
      <c r="M169" s="2" t="s">
        <v>27</v>
      </c>
      <c r="N169" s="16"/>
      <c r="O169" s="3" t="s">
        <v>303</v>
      </c>
      <c r="T169" s="17" t="s">
        <v>63</v>
      </c>
    </row>
    <row r="170" spans="1:23">
      <c r="A170" s="1" t="s">
        <v>301</v>
      </c>
      <c r="B170" s="1" t="s">
        <v>302</v>
      </c>
      <c r="C170" s="2" t="s">
        <v>94</v>
      </c>
      <c r="F170" s="2">
        <v>1</v>
      </c>
      <c r="H170" s="2">
        <f>+SUM(Tabla13[[#This Row],[PRIMER TRIMESTRE]:[CUARTO TRIMESTRE]])</f>
        <v>1</v>
      </c>
      <c r="I170" s="16">
        <v>3000</v>
      </c>
      <c r="J170" s="16">
        <f>+Tabla13[[#This Row],[CANTIDAD TOTAL]]*Tabla13[[#This Row],[PRECIO UNITARIO ESTIMADO]]</f>
        <v>3000</v>
      </c>
      <c r="K170" s="16"/>
      <c r="L170" s="1" t="s">
        <v>26</v>
      </c>
      <c r="M170" s="2" t="s">
        <v>27</v>
      </c>
      <c r="N170" s="16"/>
      <c r="O170" s="3" t="s">
        <v>304</v>
      </c>
      <c r="T170" s="17" t="s">
        <v>66</v>
      </c>
    </row>
    <row r="171" spans="1:23">
      <c r="A171" s="1" t="s">
        <v>301</v>
      </c>
      <c r="B171" s="1" t="s">
        <v>305</v>
      </c>
      <c r="C171" s="2" t="s">
        <v>25</v>
      </c>
      <c r="D171" s="2">
        <v>24</v>
      </c>
      <c r="E171" s="2">
        <v>24</v>
      </c>
      <c r="F171" s="2">
        <v>24</v>
      </c>
      <c r="G171" s="2">
        <v>24</v>
      </c>
      <c r="H171" s="2">
        <f>+SUM(Tabla13[[#This Row],[PRIMER TRIMESTRE]:[CUARTO TRIMESTRE]])</f>
        <v>96</v>
      </c>
      <c r="I171" s="16">
        <v>3000</v>
      </c>
      <c r="J171" s="16">
        <f>+Tabla13[[#This Row],[CANTIDAD TOTAL]]*Tabla13[[#This Row],[PRECIO UNITARIO ESTIMADO]]</f>
        <v>288000</v>
      </c>
      <c r="K171" s="16"/>
      <c r="L171" s="1" t="s">
        <v>42</v>
      </c>
      <c r="M171" s="2" t="s">
        <v>27</v>
      </c>
      <c r="N171" s="16"/>
      <c r="O171" s="3" t="s">
        <v>285</v>
      </c>
      <c r="T171" s="17" t="s">
        <v>70</v>
      </c>
    </row>
    <row r="172" spans="1:23">
      <c r="A172" s="1" t="s">
        <v>301</v>
      </c>
      <c r="B172" s="1" t="s">
        <v>306</v>
      </c>
      <c r="C172" s="2" t="s">
        <v>25</v>
      </c>
      <c r="E172" s="2">
        <v>1</v>
      </c>
      <c r="H172" s="2">
        <f>+SUM(Tabla13[[#This Row],[PRIMER TRIMESTRE]:[CUARTO TRIMESTRE]])</f>
        <v>1</v>
      </c>
      <c r="I172" s="16">
        <v>4000</v>
      </c>
      <c r="J172" s="16">
        <f>+Tabla13[[#This Row],[CANTIDAD TOTAL]]*Tabla13[[#This Row],[PRECIO UNITARIO ESTIMADO]]</f>
        <v>4000</v>
      </c>
      <c r="K172" s="16"/>
      <c r="L172" s="1" t="s">
        <v>26</v>
      </c>
      <c r="M172" s="2" t="s">
        <v>27</v>
      </c>
      <c r="N172" s="16"/>
      <c r="O172" s="3" t="s">
        <v>287</v>
      </c>
      <c r="T172" s="17" t="s">
        <v>74</v>
      </c>
    </row>
    <row r="173" spans="1:23">
      <c r="A173" s="1" t="s">
        <v>301</v>
      </c>
      <c r="B173" s="1" t="s">
        <v>306</v>
      </c>
      <c r="C173" s="2" t="s">
        <v>25</v>
      </c>
      <c r="F173" s="2">
        <v>1</v>
      </c>
      <c r="H173" s="2">
        <f>+SUM(Tabla13[[#This Row],[PRIMER TRIMESTRE]:[CUARTO TRIMESTRE]])</f>
        <v>1</v>
      </c>
      <c r="I173" s="16">
        <v>4000</v>
      </c>
      <c r="J173" s="16">
        <f>+Tabla13[[#This Row],[CANTIDAD TOTAL]]*Tabla13[[#This Row],[PRECIO UNITARIO ESTIMADO]]</f>
        <v>4000</v>
      </c>
      <c r="K173" s="16"/>
      <c r="L173" s="1" t="s">
        <v>26</v>
      </c>
      <c r="M173" s="2" t="s">
        <v>27</v>
      </c>
      <c r="N173" s="16"/>
      <c r="O173" s="3" t="s">
        <v>288</v>
      </c>
      <c r="T173" s="17" t="s">
        <v>76</v>
      </c>
    </row>
    <row r="174" spans="1:23">
      <c r="A174" s="1" t="s">
        <v>301</v>
      </c>
      <c r="B174" s="1" t="s">
        <v>306</v>
      </c>
      <c r="C174" s="2" t="s">
        <v>25</v>
      </c>
      <c r="F174" s="2">
        <v>1</v>
      </c>
      <c r="H174" s="2">
        <f>+SUM(Tabla13[[#This Row],[PRIMER TRIMESTRE]:[CUARTO TRIMESTRE]])</f>
        <v>1</v>
      </c>
      <c r="I174" s="16">
        <v>4000</v>
      </c>
      <c r="J174" s="16">
        <f>+Tabla13[[#This Row],[CANTIDAD TOTAL]]*Tabla13[[#This Row],[PRECIO UNITARIO ESTIMADO]]</f>
        <v>4000</v>
      </c>
      <c r="K174" s="16"/>
      <c r="L174" s="1" t="s">
        <v>26</v>
      </c>
      <c r="M174" s="2" t="s">
        <v>27</v>
      </c>
      <c r="N174" s="16"/>
      <c r="O174" s="3" t="s">
        <v>307</v>
      </c>
      <c r="T174" s="17" t="s">
        <v>80</v>
      </c>
    </row>
    <row r="175" spans="1:23">
      <c r="A175" s="18" t="s">
        <v>301</v>
      </c>
      <c r="B175" s="18" t="s">
        <v>308</v>
      </c>
      <c r="C175" s="15" t="s">
        <v>25</v>
      </c>
      <c r="D175" s="15">
        <v>1</v>
      </c>
      <c r="E175" s="15">
        <v>1</v>
      </c>
      <c r="F175" s="15">
        <v>1</v>
      </c>
      <c r="G175" s="15">
        <v>1</v>
      </c>
      <c r="H175" s="15">
        <f>+SUM(Tabla13[[#This Row],[PRIMER TRIMESTRE]:[CUARTO TRIMESTRE]])</f>
        <v>4</v>
      </c>
      <c r="I175" s="19">
        <f>150000/4</f>
        <v>37500</v>
      </c>
      <c r="J175" s="19">
        <f>+Tabla13[[#This Row],[CANTIDAD TOTAL]]*Tabla13[[#This Row],[PRECIO UNITARIO ESTIMADO]]</f>
        <v>150000</v>
      </c>
      <c r="K175" s="19"/>
      <c r="L175" s="1" t="s">
        <v>26</v>
      </c>
      <c r="M175" s="15" t="s">
        <v>27</v>
      </c>
      <c r="N175" s="19"/>
      <c r="O175" s="20" t="s">
        <v>262</v>
      </c>
      <c r="T175" s="17" t="s">
        <v>166</v>
      </c>
    </row>
    <row r="176" spans="1:23" ht="36">
      <c r="A176" s="1" t="s">
        <v>309</v>
      </c>
      <c r="B176" s="1" t="s">
        <v>310</v>
      </c>
      <c r="C176" s="2" t="s">
        <v>25</v>
      </c>
      <c r="E176" s="2">
        <v>1</v>
      </c>
      <c r="H176" s="2">
        <f>+SUM(Tabla13[[#This Row],[PRIMER TRIMESTRE]:[CUARTO TRIMESTRE]])</f>
        <v>1</v>
      </c>
      <c r="I176" s="16">
        <v>1000000</v>
      </c>
      <c r="J176" s="16">
        <f>+Tabla13[[#This Row],[CANTIDAD TOTAL]]*Tabla13[[#This Row],[PRECIO UNITARIO ESTIMADO]]</f>
        <v>1000000</v>
      </c>
      <c r="K176" s="16">
        <f>+SUM(J176:J177)</f>
        <v>1500000</v>
      </c>
      <c r="L176" s="1" t="s">
        <v>51</v>
      </c>
      <c r="M176" s="2" t="s">
        <v>27</v>
      </c>
      <c r="N176" s="16"/>
      <c r="O176" s="3" t="s">
        <v>36</v>
      </c>
      <c r="T176" s="17" t="s">
        <v>86</v>
      </c>
    </row>
    <row r="177" spans="1:20" ht="33.75" customHeight="1">
      <c r="A177" s="1" t="s">
        <v>309</v>
      </c>
      <c r="B177" s="1" t="s">
        <v>311</v>
      </c>
      <c r="C177" s="2" t="s">
        <v>25</v>
      </c>
      <c r="F177" s="2">
        <v>1</v>
      </c>
      <c r="H177" s="2">
        <f>+SUM(Tabla13[[#This Row],[PRIMER TRIMESTRE]:[CUARTO TRIMESTRE]])</f>
        <v>1</v>
      </c>
      <c r="I177" s="16">
        <v>500000</v>
      </c>
      <c r="J177" s="16">
        <f>+Tabla13[[#This Row],[CANTIDAD TOTAL]]*Tabla13[[#This Row],[PRECIO UNITARIO ESTIMADO]]</f>
        <v>500000</v>
      </c>
      <c r="K177" s="16"/>
      <c r="L177" s="1" t="s">
        <v>42</v>
      </c>
      <c r="M177" s="2" t="s">
        <v>27</v>
      </c>
      <c r="N177" s="16"/>
      <c r="O177" s="3" t="s">
        <v>40</v>
      </c>
      <c r="T177" s="17" t="s">
        <v>88</v>
      </c>
    </row>
    <row r="178" spans="1:20" ht="46.5" customHeight="1">
      <c r="A178" s="1" t="s">
        <v>312</v>
      </c>
      <c r="B178" s="1" t="s">
        <v>313</v>
      </c>
      <c r="C178" s="2" t="s">
        <v>25</v>
      </c>
      <c r="E178" s="2">
        <v>1</v>
      </c>
      <c r="H178" s="2">
        <f>+SUM(Tabla13[[#This Row],[PRIMER TRIMESTRE]:[CUARTO TRIMESTRE]])</f>
        <v>1</v>
      </c>
      <c r="I178" s="16">
        <f>60000*4</f>
        <v>240000</v>
      </c>
      <c r="J178" s="16">
        <f>+Tabla13[[#This Row],[CANTIDAD TOTAL]]*Tabla13[[#This Row],[PRECIO UNITARIO ESTIMADO]]</f>
        <v>240000</v>
      </c>
      <c r="K178" s="16">
        <f>+SUM(J178:J180)</f>
        <v>600000</v>
      </c>
      <c r="L178" s="1" t="s">
        <v>42</v>
      </c>
      <c r="M178" s="2" t="s">
        <v>27</v>
      </c>
      <c r="N178" s="16"/>
      <c r="O178" s="3" t="s">
        <v>314</v>
      </c>
      <c r="T178" s="17" t="s">
        <v>96</v>
      </c>
    </row>
    <row r="179" spans="1:20" ht="28.5" customHeight="1">
      <c r="A179" s="1" t="s">
        <v>312</v>
      </c>
      <c r="B179" s="1" t="s">
        <v>315</v>
      </c>
      <c r="C179" s="2" t="s">
        <v>25</v>
      </c>
      <c r="E179" s="2">
        <v>1</v>
      </c>
      <c r="H179" s="2">
        <f>+SUM(Tabla13[[#This Row],[PRIMER TRIMESTRE]:[CUARTO TRIMESTRE]])</f>
        <v>1</v>
      </c>
      <c r="I179" s="16">
        <f>40000*4</f>
        <v>160000</v>
      </c>
      <c r="J179" s="16">
        <f>+Tabla13[[#This Row],[CANTIDAD TOTAL]]*Tabla13[[#This Row],[PRECIO UNITARIO ESTIMADO]]</f>
        <v>160000</v>
      </c>
      <c r="K179" s="16"/>
      <c r="L179" s="1" t="s">
        <v>42</v>
      </c>
      <c r="M179" s="2" t="s">
        <v>27</v>
      </c>
      <c r="N179" s="16"/>
      <c r="O179" s="3" t="s">
        <v>316</v>
      </c>
      <c r="T179" s="17" t="s">
        <v>177</v>
      </c>
    </row>
    <row r="180" spans="1:20">
      <c r="A180" s="1" t="s">
        <v>312</v>
      </c>
      <c r="B180" s="1" t="s">
        <v>317</v>
      </c>
      <c r="C180" s="2" t="s">
        <v>25</v>
      </c>
      <c r="D180" s="2">
        <v>1</v>
      </c>
      <c r="E180" s="2">
        <v>3</v>
      </c>
      <c r="H180" s="2">
        <f>+SUM(Tabla13[[#This Row],[PRIMER TRIMESTRE]:[CUARTO TRIMESTRE]])</f>
        <v>4</v>
      </c>
      <c r="I180" s="16">
        <v>50000</v>
      </c>
      <c r="J180" s="16">
        <f>+Tabla13[[#This Row],[CANTIDAD TOTAL]]*Tabla13[[#This Row],[PRECIO UNITARIO ESTIMADO]]</f>
        <v>200000</v>
      </c>
      <c r="K180" s="16"/>
      <c r="L180" s="1" t="s">
        <v>42</v>
      </c>
      <c r="M180" s="2" t="s">
        <v>27</v>
      </c>
      <c r="N180" s="16"/>
      <c r="O180" s="3" t="s">
        <v>36</v>
      </c>
      <c r="T180" s="17" t="s">
        <v>98</v>
      </c>
    </row>
    <row r="181" spans="1:20">
      <c r="A181" s="1" t="s">
        <v>318</v>
      </c>
      <c r="B181" s="1" t="s">
        <v>319</v>
      </c>
      <c r="C181" s="2" t="s">
        <v>25</v>
      </c>
      <c r="E181" s="2">
        <v>1</v>
      </c>
      <c r="H181" s="2">
        <f>+SUM(Tabla13[[#This Row],[PRIMER TRIMESTRE]:[CUARTO TRIMESTRE]])</f>
        <v>1</v>
      </c>
      <c r="I181" s="16">
        <v>24000</v>
      </c>
      <c r="J181" s="16">
        <f>+Tabla13[[#This Row],[CANTIDAD TOTAL]]*Tabla13[[#This Row],[PRECIO UNITARIO ESTIMADO]]</f>
        <v>24000</v>
      </c>
      <c r="K181" s="16">
        <f>+SUM(J181:J185)</f>
        <v>78000</v>
      </c>
      <c r="L181" s="1" t="s">
        <v>26</v>
      </c>
      <c r="M181" s="2" t="s">
        <v>27</v>
      </c>
      <c r="N181" s="16"/>
      <c r="O181" s="3" t="s">
        <v>36</v>
      </c>
      <c r="T181" s="17" t="s">
        <v>100</v>
      </c>
    </row>
    <row r="182" spans="1:20" ht="36">
      <c r="A182" s="1" t="s">
        <v>318</v>
      </c>
      <c r="B182" s="1" t="s">
        <v>320</v>
      </c>
      <c r="C182" s="2" t="s">
        <v>25</v>
      </c>
      <c r="F182" s="2">
        <v>1</v>
      </c>
      <c r="G182" s="2">
        <v>1</v>
      </c>
      <c r="H182" s="2">
        <f>+SUM(Tabla13[[#This Row],[PRIMER TRIMESTRE]:[CUARTO TRIMESTRE]])</f>
        <v>2</v>
      </c>
      <c r="I182" s="16">
        <v>12000</v>
      </c>
      <c r="J182" s="16">
        <f>+Tabla13[[#This Row],[CANTIDAD TOTAL]]*Tabla13[[#This Row],[PRECIO UNITARIO ESTIMADO]]</f>
        <v>24000</v>
      </c>
      <c r="K182" s="16"/>
      <c r="L182" s="1" t="s">
        <v>26</v>
      </c>
      <c r="M182" s="2" t="s">
        <v>27</v>
      </c>
      <c r="N182" s="16"/>
      <c r="O182" s="3" t="s">
        <v>40</v>
      </c>
      <c r="T182" s="17" t="s">
        <v>102</v>
      </c>
    </row>
    <row r="183" spans="1:20">
      <c r="A183" s="1" t="s">
        <v>318</v>
      </c>
      <c r="B183" s="1" t="s">
        <v>321</v>
      </c>
      <c r="C183" s="2" t="s">
        <v>25</v>
      </c>
      <c r="D183" s="2">
        <v>1</v>
      </c>
      <c r="H183" s="2">
        <f>+SUM(Tabla13[[#This Row],[PRIMER TRIMESTRE]:[CUARTO TRIMESTRE]])</f>
        <v>1</v>
      </c>
      <c r="I183" s="16">
        <v>10000</v>
      </c>
      <c r="J183" s="16">
        <f>+Tabla13[[#This Row],[CANTIDAD TOTAL]]*Tabla13[[#This Row],[PRECIO UNITARIO ESTIMADO]]</f>
        <v>10000</v>
      </c>
      <c r="K183" s="16"/>
      <c r="L183" s="1" t="s">
        <v>26</v>
      </c>
      <c r="M183" s="2" t="s">
        <v>27</v>
      </c>
      <c r="N183" s="16"/>
      <c r="O183" s="3" t="s">
        <v>296</v>
      </c>
      <c r="T183" s="17" t="s">
        <v>43</v>
      </c>
    </row>
    <row r="184" spans="1:20">
      <c r="A184" s="1" t="s">
        <v>318</v>
      </c>
      <c r="B184" s="1" t="s">
        <v>322</v>
      </c>
      <c r="C184" s="2" t="s">
        <v>25</v>
      </c>
      <c r="E184" s="2">
        <v>1</v>
      </c>
      <c r="H184" s="2">
        <f>+SUM(Tabla13[[#This Row],[PRIMER TRIMESTRE]:[CUARTO TRIMESTRE]])</f>
        <v>1</v>
      </c>
      <c r="I184" s="16">
        <v>10000</v>
      </c>
      <c r="J184" s="16">
        <f>+Tabla13[[#This Row],[CANTIDAD TOTAL]]*Tabla13[[#This Row],[PRECIO UNITARIO ESTIMADO]]</f>
        <v>10000</v>
      </c>
      <c r="K184" s="16"/>
      <c r="L184" s="1" t="s">
        <v>26</v>
      </c>
      <c r="M184" s="2" t="s">
        <v>27</v>
      </c>
      <c r="N184" s="16"/>
      <c r="O184" s="3" t="s">
        <v>298</v>
      </c>
      <c r="T184" s="17" t="s">
        <v>107</v>
      </c>
    </row>
    <row r="185" spans="1:20">
      <c r="A185" s="1" t="s">
        <v>318</v>
      </c>
      <c r="B185" s="1" t="s">
        <v>323</v>
      </c>
      <c r="C185" s="2" t="s">
        <v>25</v>
      </c>
      <c r="F185" s="2">
        <v>1</v>
      </c>
      <c r="H185" s="2">
        <f>+SUM(Tabla13[[#This Row],[PRIMER TRIMESTRE]:[CUARTO TRIMESTRE]])</f>
        <v>1</v>
      </c>
      <c r="I185" s="16">
        <v>10000</v>
      </c>
      <c r="J185" s="16">
        <f>+Tabla13[[#This Row],[CANTIDAD TOTAL]]*Tabla13[[#This Row],[PRECIO UNITARIO ESTIMADO]]</f>
        <v>10000</v>
      </c>
      <c r="K185" s="16"/>
      <c r="L185" s="1" t="s">
        <v>26</v>
      </c>
      <c r="M185" s="2" t="s">
        <v>27</v>
      </c>
      <c r="N185" s="16"/>
      <c r="O185" s="3" t="s">
        <v>300</v>
      </c>
      <c r="T185" s="17" t="s">
        <v>53</v>
      </c>
    </row>
    <row r="186" spans="1:20" ht="77.25" customHeight="1">
      <c r="A186" s="1" t="s">
        <v>324</v>
      </c>
      <c r="B186" s="1" t="s">
        <v>325</v>
      </c>
      <c r="C186" s="2" t="s">
        <v>25</v>
      </c>
      <c r="D186" s="2">
        <v>1</v>
      </c>
      <c r="E186" s="2">
        <v>0</v>
      </c>
      <c r="F186" s="2">
        <v>0</v>
      </c>
      <c r="G186" s="2">
        <v>0</v>
      </c>
      <c r="H186" s="2">
        <f>+SUM(Tabla13[[#This Row],[PRIMER TRIMESTRE]:[CUARTO TRIMESTRE]])</f>
        <v>1</v>
      </c>
      <c r="I186" s="16">
        <v>132000</v>
      </c>
      <c r="J186" s="16">
        <f>+Tabla13[[#This Row],[CANTIDAD TOTAL]]*Tabla13[[#This Row],[PRECIO UNITARIO ESTIMADO]]</f>
        <v>132000</v>
      </c>
      <c r="K186" s="16">
        <f>+SUM(J186:J188)</f>
        <v>664000</v>
      </c>
      <c r="L186" s="1" t="s">
        <v>42</v>
      </c>
      <c r="M186" s="2" t="s">
        <v>27</v>
      </c>
      <c r="N186" s="16"/>
      <c r="O186" s="3" t="s">
        <v>326</v>
      </c>
      <c r="T186" s="17" t="s">
        <v>110</v>
      </c>
    </row>
    <row r="187" spans="1:20" ht="36">
      <c r="A187" s="1" t="s">
        <v>324</v>
      </c>
      <c r="B187" s="1" t="s">
        <v>327</v>
      </c>
      <c r="C187" s="2" t="s">
        <v>25</v>
      </c>
      <c r="D187" s="2">
        <v>1</v>
      </c>
      <c r="E187" s="2">
        <v>0</v>
      </c>
      <c r="F187" s="2">
        <v>0</v>
      </c>
      <c r="G187" s="2">
        <v>0</v>
      </c>
      <c r="H187" s="2">
        <f>+SUM(Tabla13[[#This Row],[PRIMER TRIMESTRE]:[CUARTO TRIMESTRE]])</f>
        <v>1</v>
      </c>
      <c r="I187" s="16">
        <v>132000</v>
      </c>
      <c r="J187" s="16">
        <f>+Tabla13[[#This Row],[CANTIDAD TOTAL]]*Tabla13[[#This Row],[PRECIO UNITARIO ESTIMADO]]</f>
        <v>132000</v>
      </c>
      <c r="K187" s="16"/>
      <c r="L187" s="1" t="s">
        <v>42</v>
      </c>
      <c r="M187" s="2" t="s">
        <v>27</v>
      </c>
      <c r="N187" s="16"/>
      <c r="O187" s="3" t="s">
        <v>328</v>
      </c>
      <c r="T187" s="17" t="s">
        <v>64</v>
      </c>
    </row>
    <row r="188" spans="1:20" ht="38.25" customHeight="1">
      <c r="A188" s="1" t="s">
        <v>324</v>
      </c>
      <c r="B188" s="1" t="s">
        <v>329</v>
      </c>
      <c r="C188" s="2" t="s">
        <v>25</v>
      </c>
      <c r="D188" s="2">
        <v>0</v>
      </c>
      <c r="E188" s="2">
        <v>1</v>
      </c>
      <c r="F188" s="2">
        <v>0</v>
      </c>
      <c r="G188" s="2">
        <v>0</v>
      </c>
      <c r="H188" s="2">
        <f>+SUM(Tabla13[[#This Row],[PRIMER TRIMESTRE]:[CUARTO TRIMESTRE]])</f>
        <v>1</v>
      </c>
      <c r="I188" s="16">
        <v>400000</v>
      </c>
      <c r="J188" s="16">
        <f>+Tabla13[[#This Row],[CANTIDAD TOTAL]]*Tabla13[[#This Row],[PRECIO UNITARIO ESTIMADO]]</f>
        <v>400000</v>
      </c>
      <c r="K188" s="16"/>
      <c r="L188" s="1" t="s">
        <v>42</v>
      </c>
      <c r="M188" s="2" t="s">
        <v>27</v>
      </c>
      <c r="N188" s="16"/>
      <c r="O188" s="3" t="s">
        <v>330</v>
      </c>
      <c r="T188" s="17" t="s">
        <v>116</v>
      </c>
    </row>
    <row r="189" spans="1:20" ht="38.25" customHeight="1">
      <c r="A189" s="18" t="s">
        <v>331</v>
      </c>
      <c r="B189" s="1" t="s">
        <v>332</v>
      </c>
      <c r="C189" s="2" t="s">
        <v>25</v>
      </c>
      <c r="D189" s="2">
        <v>0</v>
      </c>
      <c r="E189" s="2">
        <v>1</v>
      </c>
      <c r="F189" s="2">
        <v>0</v>
      </c>
      <c r="G189" s="2">
        <v>0</v>
      </c>
      <c r="H189" s="2">
        <f>+SUM(Tabla13[[#This Row],[PRIMER TRIMESTRE]:[CUARTO TRIMESTRE]])</f>
        <v>1</v>
      </c>
      <c r="I189" s="16">
        <v>8800</v>
      </c>
      <c r="J189" s="16">
        <f>+Tabla13[[#This Row],[CANTIDAD TOTAL]]*Tabla13[[#This Row],[PRECIO UNITARIO ESTIMADO]]</f>
        <v>8800</v>
      </c>
      <c r="K189" s="16">
        <f>+SUM(J189:J200)</f>
        <v>1133200</v>
      </c>
      <c r="L189" s="1" t="s">
        <v>26</v>
      </c>
      <c r="M189" s="2" t="s">
        <v>27</v>
      </c>
      <c r="N189" s="16"/>
      <c r="O189" s="3" t="s">
        <v>135</v>
      </c>
      <c r="T189" s="17"/>
    </row>
    <row r="190" spans="1:20" ht="21" customHeight="1">
      <c r="A190" s="18" t="s">
        <v>331</v>
      </c>
      <c r="B190" s="1" t="s">
        <v>333</v>
      </c>
      <c r="C190" s="2" t="s">
        <v>25</v>
      </c>
      <c r="D190" s="2">
        <v>1</v>
      </c>
      <c r="E190" s="2">
        <v>0</v>
      </c>
      <c r="F190" s="2">
        <v>0</v>
      </c>
      <c r="G190" s="2">
        <v>0</v>
      </c>
      <c r="H190" s="2">
        <f>+SUM(Tabla13[[#This Row],[PRIMER TRIMESTRE]:[CUARTO TRIMESTRE]])</f>
        <v>1</v>
      </c>
      <c r="I190" s="16">
        <v>2200</v>
      </c>
      <c r="J190" s="16">
        <f>+Tabla13[[#This Row],[CANTIDAD TOTAL]]*Tabla13[[#This Row],[PRECIO UNITARIO ESTIMADO]]</f>
        <v>2200</v>
      </c>
      <c r="K190" s="16"/>
      <c r="L190" s="1" t="s">
        <v>26</v>
      </c>
      <c r="M190" s="2" t="s">
        <v>27</v>
      </c>
      <c r="N190" s="16"/>
      <c r="O190" s="3" t="s">
        <v>135</v>
      </c>
      <c r="T190" s="17" t="s">
        <v>119</v>
      </c>
    </row>
    <row r="191" spans="1:20" ht="26.25" customHeight="1">
      <c r="A191" s="18" t="s">
        <v>331</v>
      </c>
      <c r="B191" s="1" t="s">
        <v>334</v>
      </c>
      <c r="C191" s="2" t="s">
        <v>25</v>
      </c>
      <c r="D191" s="2">
        <v>3</v>
      </c>
      <c r="E191" s="2">
        <v>3</v>
      </c>
      <c r="F191" s="2">
        <v>3</v>
      </c>
      <c r="G191" s="2">
        <v>3</v>
      </c>
      <c r="H191" s="2">
        <f>+SUM(Tabla13[[#This Row],[PRIMER TRIMESTRE]:[CUARTO TRIMESTRE]])</f>
        <v>12</v>
      </c>
      <c r="I191" s="16">
        <v>1500</v>
      </c>
      <c r="J191" s="16">
        <f>+Tabla13[[#This Row],[CANTIDAD TOTAL]]*Tabla13[[#This Row],[PRECIO UNITARIO ESTIMADO]]</f>
        <v>18000</v>
      </c>
      <c r="K191" s="16"/>
      <c r="L191" s="1" t="s">
        <v>26</v>
      </c>
      <c r="M191" s="2" t="s">
        <v>27</v>
      </c>
      <c r="N191" s="16"/>
      <c r="O191" s="3" t="s">
        <v>135</v>
      </c>
      <c r="T191" s="17" t="s">
        <v>124</v>
      </c>
    </row>
    <row r="192" spans="1:20" ht="36">
      <c r="A192" s="18" t="s">
        <v>331</v>
      </c>
      <c r="B192" s="21" t="s">
        <v>335</v>
      </c>
      <c r="C192" s="2" t="s">
        <v>25</v>
      </c>
      <c r="D192" s="2">
        <v>3</v>
      </c>
      <c r="E192" s="2">
        <v>3</v>
      </c>
      <c r="F192" s="2">
        <v>3</v>
      </c>
      <c r="G192" s="2">
        <v>3</v>
      </c>
      <c r="H192" s="2">
        <f>+SUM(Tabla13[[#This Row],[PRIMER TRIMESTRE]:[CUARTO TRIMESTRE]])</f>
        <v>12</v>
      </c>
      <c r="I192" s="16">
        <v>35200</v>
      </c>
      <c r="J192" s="16">
        <f>+Tabla13[[#This Row],[CANTIDAD TOTAL]]*Tabla13[[#This Row],[PRECIO UNITARIO ESTIMADO]]</f>
        <v>422400</v>
      </c>
      <c r="K192" s="16"/>
      <c r="L192" s="1" t="s">
        <v>42</v>
      </c>
      <c r="M192" s="2" t="s">
        <v>27</v>
      </c>
      <c r="N192" s="16"/>
      <c r="O192" s="3" t="s">
        <v>73</v>
      </c>
      <c r="T192" s="17" t="s">
        <v>127</v>
      </c>
    </row>
    <row r="193" spans="1:20">
      <c r="A193" s="18" t="s">
        <v>331</v>
      </c>
      <c r="B193" s="22" t="s">
        <v>336</v>
      </c>
      <c r="C193" s="2" t="s">
        <v>25</v>
      </c>
      <c r="D193" s="23">
        <v>3</v>
      </c>
      <c r="E193" s="23">
        <v>3</v>
      </c>
      <c r="F193" s="23">
        <v>3</v>
      </c>
      <c r="G193" s="23">
        <v>3</v>
      </c>
      <c r="H193" s="23">
        <f>+SUM(Tabla13[[#This Row],[PRIMER TRIMESTRE]:[CUARTO TRIMESTRE]])</f>
        <v>12</v>
      </c>
      <c r="I193" s="24">
        <v>10000</v>
      </c>
      <c r="J193" s="24">
        <f>+H193*I193</f>
        <v>120000</v>
      </c>
      <c r="K193" s="24"/>
      <c r="L193" s="1" t="s">
        <v>26</v>
      </c>
      <c r="M193" s="23"/>
      <c r="N193" s="24"/>
      <c r="O193" s="26"/>
      <c r="T193" s="17" t="s">
        <v>130</v>
      </c>
    </row>
    <row r="194" spans="1:20" ht="36">
      <c r="A194" s="18" t="s">
        <v>331</v>
      </c>
      <c r="B194" s="1" t="s">
        <v>337</v>
      </c>
      <c r="C194" s="2" t="s">
        <v>25</v>
      </c>
      <c r="D194" s="2">
        <v>3</v>
      </c>
      <c r="E194" s="2">
        <v>0</v>
      </c>
      <c r="F194" s="2">
        <v>0</v>
      </c>
      <c r="G194" s="2">
        <v>0</v>
      </c>
      <c r="H194" s="2">
        <f>+SUM(Tabla13[[#This Row],[PRIMER TRIMESTRE]:[CUARTO TRIMESTRE]])</f>
        <v>3</v>
      </c>
      <c r="I194" s="16">
        <v>8800</v>
      </c>
      <c r="J194" s="16">
        <f>+Tabla13[[#This Row],[CANTIDAD TOTAL]]*Tabla13[[#This Row],[PRECIO UNITARIO ESTIMADO]]</f>
        <v>26400</v>
      </c>
      <c r="K194" s="16"/>
      <c r="L194" s="1" t="s">
        <v>26</v>
      </c>
      <c r="M194" s="2" t="s">
        <v>27</v>
      </c>
      <c r="N194" s="16"/>
      <c r="O194" s="3" t="s">
        <v>246</v>
      </c>
      <c r="T194" s="17" t="s">
        <v>133</v>
      </c>
    </row>
    <row r="195" spans="1:20">
      <c r="A195" s="18" t="s">
        <v>331</v>
      </c>
      <c r="B195" s="1" t="s">
        <v>338</v>
      </c>
      <c r="C195" s="2" t="s">
        <v>25</v>
      </c>
      <c r="D195" s="2">
        <v>0</v>
      </c>
      <c r="E195" s="2">
        <v>1</v>
      </c>
      <c r="F195" s="2">
        <v>0</v>
      </c>
      <c r="G195" s="2">
        <v>0</v>
      </c>
      <c r="H195" s="2">
        <f>+SUM(Tabla13[[#This Row],[PRIMER TRIMESTRE]:[CUARTO TRIMESTRE]])</f>
        <v>1</v>
      </c>
      <c r="I195" s="16">
        <v>150000</v>
      </c>
      <c r="J195" s="16">
        <f>+Tabla13[[#This Row],[CANTIDAD TOTAL]]*Tabla13[[#This Row],[PRECIO UNITARIO ESTIMADO]]</f>
        <v>150000</v>
      </c>
      <c r="K195" s="16"/>
      <c r="L195" s="1" t="s">
        <v>42</v>
      </c>
      <c r="M195" s="2" t="s">
        <v>27</v>
      </c>
      <c r="N195" s="16"/>
      <c r="O195" s="3" t="s">
        <v>246</v>
      </c>
      <c r="T195" s="17" t="s">
        <v>136</v>
      </c>
    </row>
    <row r="196" spans="1:20">
      <c r="A196" s="18" t="s">
        <v>331</v>
      </c>
      <c r="B196" s="1" t="s">
        <v>339</v>
      </c>
      <c r="C196" s="2" t="s">
        <v>25</v>
      </c>
      <c r="D196" s="2">
        <v>0</v>
      </c>
      <c r="E196" s="2">
        <v>0</v>
      </c>
      <c r="F196" s="2">
        <v>2</v>
      </c>
      <c r="G196" s="2">
        <v>0</v>
      </c>
      <c r="H196" s="2">
        <f>+SUM(Tabla13[[#This Row],[PRIMER TRIMESTRE]:[CUARTO TRIMESTRE]])</f>
        <v>2</v>
      </c>
      <c r="I196" s="16">
        <v>46200</v>
      </c>
      <c r="J196" s="16">
        <f>+Tabla13[[#This Row],[CANTIDAD TOTAL]]*Tabla13[[#This Row],[PRECIO UNITARIO ESTIMADO]]</f>
        <v>92400</v>
      </c>
      <c r="K196" s="16"/>
      <c r="L196" s="1" t="s">
        <v>42</v>
      </c>
      <c r="M196" s="2" t="s">
        <v>27</v>
      </c>
      <c r="N196" s="16"/>
      <c r="O196" s="3" t="s">
        <v>246</v>
      </c>
      <c r="T196" s="17" t="s">
        <v>138</v>
      </c>
    </row>
    <row r="197" spans="1:20">
      <c r="A197" s="18" t="s">
        <v>331</v>
      </c>
      <c r="B197" s="1" t="s">
        <v>340</v>
      </c>
      <c r="C197" s="2" t="s">
        <v>25</v>
      </c>
      <c r="D197" s="2">
        <v>0</v>
      </c>
      <c r="E197" s="2">
        <v>1</v>
      </c>
      <c r="F197" s="2">
        <v>0</v>
      </c>
      <c r="G197" s="2">
        <v>0</v>
      </c>
      <c r="H197" s="2">
        <f>+SUM(Tabla13[[#This Row],[PRIMER TRIMESTRE]:[CUARTO TRIMESTRE]])</f>
        <v>1</v>
      </c>
      <c r="I197" s="16">
        <v>49500</v>
      </c>
      <c r="J197" s="16">
        <f>+Tabla13[[#This Row],[CANTIDAD TOTAL]]*Tabla13[[#This Row],[PRECIO UNITARIO ESTIMADO]]</f>
        <v>49500</v>
      </c>
      <c r="K197" s="16"/>
      <c r="L197" s="1" t="s">
        <v>26</v>
      </c>
      <c r="M197" s="2" t="s">
        <v>27</v>
      </c>
      <c r="N197" s="16"/>
      <c r="O197" s="3" t="s">
        <v>246</v>
      </c>
      <c r="T197" s="17" t="s">
        <v>140</v>
      </c>
    </row>
    <row r="198" spans="1:20">
      <c r="A198" s="18" t="s">
        <v>331</v>
      </c>
      <c r="B198" s="1" t="s">
        <v>341</v>
      </c>
      <c r="C198" s="2" t="s">
        <v>25</v>
      </c>
      <c r="D198" s="2">
        <v>0</v>
      </c>
      <c r="E198" s="2">
        <v>1</v>
      </c>
      <c r="F198" s="2">
        <v>0</v>
      </c>
      <c r="G198" s="2">
        <v>0</v>
      </c>
      <c r="H198" s="2">
        <f>+SUM(Tabla13[[#This Row],[PRIMER TRIMESTRE]:[CUARTO TRIMESTRE]])</f>
        <v>1</v>
      </c>
      <c r="I198" s="16">
        <v>49500</v>
      </c>
      <c r="J198" s="16">
        <f>+Tabla13[[#This Row],[CANTIDAD TOTAL]]*Tabla13[[#This Row],[PRECIO UNITARIO ESTIMADO]]</f>
        <v>49500</v>
      </c>
      <c r="K198" s="16"/>
      <c r="L198" s="1" t="s">
        <v>26</v>
      </c>
      <c r="M198" s="2" t="s">
        <v>27</v>
      </c>
      <c r="N198" s="16"/>
      <c r="O198" s="3" t="s">
        <v>246</v>
      </c>
      <c r="T198" s="17" t="s">
        <v>142</v>
      </c>
    </row>
    <row r="199" spans="1:20" ht="36">
      <c r="A199" s="1" t="s">
        <v>331</v>
      </c>
      <c r="B199" s="1" t="s">
        <v>342</v>
      </c>
      <c r="C199" s="2" t="s">
        <v>25</v>
      </c>
      <c r="D199" s="2">
        <v>3</v>
      </c>
      <c r="E199" s="2">
        <v>3</v>
      </c>
      <c r="F199" s="2">
        <v>3</v>
      </c>
      <c r="G199" s="2">
        <v>3</v>
      </c>
      <c r="H199" s="2">
        <f>+SUM(Tabla13[[#This Row],[PRIMER TRIMESTRE]:[CUARTO TRIMESTRE]])</f>
        <v>12</v>
      </c>
      <c r="I199" s="16">
        <v>12000</v>
      </c>
      <c r="J199" s="16">
        <f>+Tabla13[[#This Row],[CANTIDAD TOTAL]]*Tabla13[[#This Row],[PRECIO UNITARIO ESTIMADO]]</f>
        <v>144000</v>
      </c>
      <c r="K199" s="16"/>
      <c r="L199" s="1" t="s">
        <v>42</v>
      </c>
      <c r="M199" s="2" t="s">
        <v>27</v>
      </c>
      <c r="N199" s="16"/>
      <c r="O199" s="3" t="s">
        <v>343</v>
      </c>
      <c r="T199" s="17" t="s">
        <v>344</v>
      </c>
    </row>
    <row r="200" spans="1:20">
      <c r="A200" s="1" t="s">
        <v>331</v>
      </c>
      <c r="B200" s="1" t="s">
        <v>345</v>
      </c>
      <c r="C200" s="2" t="s">
        <v>25</v>
      </c>
      <c r="D200" s="2">
        <v>1</v>
      </c>
      <c r="E200" s="2">
        <v>0</v>
      </c>
      <c r="F200" s="2">
        <v>0</v>
      </c>
      <c r="G200" s="2">
        <v>0</v>
      </c>
      <c r="H200" s="2">
        <f>+SUM(Tabla13[[#This Row],[PRIMER TRIMESTRE]:[CUARTO TRIMESTRE]])</f>
        <v>1</v>
      </c>
      <c r="I200" s="16">
        <v>50000</v>
      </c>
      <c r="J200" s="16">
        <f>+Tabla13[[#This Row],[CANTIDAD TOTAL]]*Tabla13[[#This Row],[PRECIO UNITARIO ESTIMADO]]</f>
        <v>50000</v>
      </c>
      <c r="K200" s="16"/>
      <c r="L200" s="1" t="s">
        <v>26</v>
      </c>
      <c r="M200" s="2" t="s">
        <v>27</v>
      </c>
      <c r="N200" s="16"/>
      <c r="O200" s="3" t="s">
        <v>343</v>
      </c>
      <c r="T200" s="17" t="s">
        <v>346</v>
      </c>
    </row>
    <row r="201" spans="1:20" ht="36">
      <c r="A201" s="1" t="s">
        <v>347</v>
      </c>
      <c r="B201" s="1" t="s">
        <v>348</v>
      </c>
      <c r="C201" s="2" t="s">
        <v>25</v>
      </c>
      <c r="E201" s="2">
        <v>1</v>
      </c>
      <c r="F201" s="2">
        <v>1</v>
      </c>
      <c r="H201" s="2">
        <f>+SUM(Tabla13[[#This Row],[PRIMER TRIMESTRE]:[CUARTO TRIMESTRE]])</f>
        <v>2</v>
      </c>
      <c r="I201" s="16">
        <v>45000</v>
      </c>
      <c r="J201" s="16">
        <f>+Tabla13[[#This Row],[CANTIDAD TOTAL]]*Tabla13[[#This Row],[PRECIO UNITARIO ESTIMADO]]</f>
        <v>90000</v>
      </c>
      <c r="K201" s="16">
        <f>+SUM(J201:J204)</f>
        <v>390000</v>
      </c>
      <c r="L201" s="1" t="s">
        <v>42</v>
      </c>
      <c r="M201" s="2" t="s">
        <v>27</v>
      </c>
      <c r="N201" s="16"/>
      <c r="O201" s="3" t="s">
        <v>316</v>
      </c>
      <c r="T201" s="17" t="s">
        <v>349</v>
      </c>
    </row>
    <row r="202" spans="1:20" ht="36">
      <c r="A202" s="1" t="s">
        <v>347</v>
      </c>
      <c r="B202" s="1" t="s">
        <v>350</v>
      </c>
      <c r="C202" s="2" t="s">
        <v>25</v>
      </c>
      <c r="D202" s="2">
        <v>1</v>
      </c>
      <c r="E202" s="2">
        <v>1</v>
      </c>
      <c r="F202" s="2">
        <v>2</v>
      </c>
      <c r="H202" s="2">
        <f>+SUM(Tabla13[[#This Row],[PRIMER TRIMESTRE]:[CUARTO TRIMESTRE]])</f>
        <v>4</v>
      </c>
      <c r="I202" s="16">
        <v>50000</v>
      </c>
      <c r="J202" s="16">
        <f>+Tabla13[[#This Row],[CANTIDAD TOTAL]]*Tabla13[[#This Row],[PRECIO UNITARIO ESTIMADO]]</f>
        <v>200000</v>
      </c>
      <c r="K202" s="16"/>
      <c r="L202" s="1" t="s">
        <v>42</v>
      </c>
      <c r="M202" s="2" t="s">
        <v>27</v>
      </c>
      <c r="N202" s="16"/>
      <c r="O202" s="3" t="s">
        <v>351</v>
      </c>
      <c r="T202" s="17" t="s">
        <v>352</v>
      </c>
    </row>
    <row r="203" spans="1:20">
      <c r="A203" s="1" t="s">
        <v>347</v>
      </c>
      <c r="B203" s="1" t="s">
        <v>353</v>
      </c>
      <c r="C203" s="2" t="s">
        <v>25</v>
      </c>
      <c r="D203" s="2">
        <v>1</v>
      </c>
      <c r="H203" s="2">
        <f>+SUM(Tabla13[[#This Row],[PRIMER TRIMESTRE]:[CUARTO TRIMESTRE]])</f>
        <v>1</v>
      </c>
      <c r="I203" s="16">
        <v>50000</v>
      </c>
      <c r="J203" s="16">
        <f>+Tabla13[[#This Row],[CANTIDAD TOTAL]]*Tabla13[[#This Row],[PRECIO UNITARIO ESTIMADO]]</f>
        <v>50000</v>
      </c>
      <c r="K203" s="16"/>
      <c r="L203" s="1" t="s">
        <v>26</v>
      </c>
      <c r="M203" s="2" t="s">
        <v>27</v>
      </c>
      <c r="N203" s="16"/>
      <c r="O203" s="3" t="s">
        <v>36</v>
      </c>
      <c r="T203" s="17" t="s">
        <v>354</v>
      </c>
    </row>
    <row r="204" spans="1:20">
      <c r="A204" s="1" t="s">
        <v>347</v>
      </c>
      <c r="B204" s="1" t="s">
        <v>353</v>
      </c>
      <c r="C204" s="2" t="s">
        <v>25</v>
      </c>
      <c r="F204" s="2">
        <v>1</v>
      </c>
      <c r="H204" s="2">
        <f>+SUM(Tabla13[[#This Row],[PRIMER TRIMESTRE]:[CUARTO TRIMESTRE]])</f>
        <v>1</v>
      </c>
      <c r="I204" s="16">
        <v>50000</v>
      </c>
      <c r="J204" s="16">
        <f>+Tabla13[[#This Row],[CANTIDAD TOTAL]]*Tabla13[[#This Row],[PRECIO UNITARIO ESTIMADO]]</f>
        <v>50000</v>
      </c>
      <c r="K204" s="16"/>
      <c r="L204" s="1" t="s">
        <v>26</v>
      </c>
      <c r="M204" s="2" t="s">
        <v>27</v>
      </c>
      <c r="N204" s="16"/>
      <c r="O204" s="3" t="s">
        <v>40</v>
      </c>
      <c r="T204" s="17" t="s">
        <v>355</v>
      </c>
    </row>
    <row r="205" spans="1:20" ht="34.5" customHeight="1">
      <c r="A205" s="1" t="s">
        <v>356</v>
      </c>
      <c r="B205" s="1" t="s">
        <v>357</v>
      </c>
      <c r="C205" s="2" t="s">
        <v>25</v>
      </c>
      <c r="D205" s="2">
        <v>6</v>
      </c>
      <c r="H205" s="2">
        <f>+SUM(Tabla13[[#This Row],[PRIMER TRIMESTRE]:[CUARTO TRIMESTRE]])</f>
        <v>6</v>
      </c>
      <c r="I205" s="16">
        <f>3600*2</f>
        <v>7200</v>
      </c>
      <c r="J205" s="16">
        <f>+Tabla13[[#This Row],[CANTIDAD TOTAL]]*Tabla13[[#This Row],[PRECIO UNITARIO ESTIMADO]]</f>
        <v>43200</v>
      </c>
      <c r="K205" s="16">
        <f>+Tabla13[[#This Row],[COSTO TOTAL UNITARIO ESTIMADO]]</f>
        <v>43200</v>
      </c>
      <c r="L205" s="1" t="s">
        <v>26</v>
      </c>
      <c r="M205" s="2" t="s">
        <v>27</v>
      </c>
      <c r="N205" s="16"/>
      <c r="O205" s="3" t="s">
        <v>358</v>
      </c>
      <c r="T205" s="17" t="s">
        <v>359</v>
      </c>
    </row>
    <row r="206" spans="1:20" ht="36">
      <c r="A206" s="1" t="s">
        <v>360</v>
      </c>
      <c r="B206" s="1" t="s">
        <v>361</v>
      </c>
      <c r="C206" s="2" t="s">
        <v>25</v>
      </c>
      <c r="E206" s="2">
        <v>5000</v>
      </c>
      <c r="H206" s="2">
        <f>+SUM(Tabla13[[#This Row],[PRIMER TRIMESTRE]:[CUARTO TRIMESTRE]])</f>
        <v>5000</v>
      </c>
      <c r="I206" s="16">
        <v>10</v>
      </c>
      <c r="J206" s="16">
        <f>+Tabla13[[#This Row],[CANTIDAD TOTAL]]*Tabla13[[#This Row],[PRECIO UNITARIO ESTIMADO]]</f>
        <v>50000</v>
      </c>
      <c r="K206" s="16">
        <f>+SUM(J206:J251)</f>
        <v>1441000</v>
      </c>
      <c r="L206" s="1" t="s">
        <v>26</v>
      </c>
      <c r="M206" s="2" t="s">
        <v>27</v>
      </c>
      <c r="N206" s="16"/>
      <c r="O206" s="3" t="s">
        <v>45</v>
      </c>
      <c r="T206" s="17" t="s">
        <v>362</v>
      </c>
    </row>
    <row r="207" spans="1:20" ht="36">
      <c r="A207" s="1" t="s">
        <v>360</v>
      </c>
      <c r="B207" s="1" t="s">
        <v>361</v>
      </c>
      <c r="C207" s="2" t="s">
        <v>25</v>
      </c>
      <c r="E207" s="2">
        <v>5000</v>
      </c>
      <c r="H207" s="2">
        <f>+SUM(Tabla13[[#This Row],[PRIMER TRIMESTRE]:[CUARTO TRIMESTRE]])</f>
        <v>5000</v>
      </c>
      <c r="I207" s="16">
        <v>10</v>
      </c>
      <c r="J207" s="16">
        <f>+Tabla13[[#This Row],[CANTIDAD TOTAL]]*Tabla13[[#This Row],[PRECIO UNITARIO ESTIMADO]]</f>
        <v>50000</v>
      </c>
      <c r="K207" s="16"/>
      <c r="L207" s="1" t="s">
        <v>26</v>
      </c>
      <c r="M207" s="2" t="s">
        <v>27</v>
      </c>
      <c r="N207" s="16"/>
      <c r="O207" s="3" t="s">
        <v>45</v>
      </c>
      <c r="T207" s="17" t="s">
        <v>363</v>
      </c>
    </row>
    <row r="208" spans="1:20">
      <c r="A208" s="1" t="s">
        <v>360</v>
      </c>
      <c r="B208" s="1" t="s">
        <v>364</v>
      </c>
      <c r="C208" s="2" t="s">
        <v>25</v>
      </c>
      <c r="E208" s="2">
        <v>20000</v>
      </c>
      <c r="H208" s="2">
        <f>+SUM(Tabla13[[#This Row],[PRIMER TRIMESTRE]:[CUARTO TRIMESTRE]])</f>
        <v>20000</v>
      </c>
      <c r="I208" s="16">
        <v>6</v>
      </c>
      <c r="J208" s="16">
        <f>+Tabla13[[#This Row],[CANTIDAD TOTAL]]*Tabla13[[#This Row],[PRECIO UNITARIO ESTIMADO]]</f>
        <v>120000</v>
      </c>
      <c r="K208" s="16"/>
      <c r="L208" s="1" t="s">
        <v>42</v>
      </c>
      <c r="M208" s="2" t="s">
        <v>27</v>
      </c>
      <c r="N208" s="16"/>
      <c r="O208" s="3" t="s">
        <v>45</v>
      </c>
      <c r="T208" s="17" t="s">
        <v>365</v>
      </c>
    </row>
    <row r="209" spans="1:23">
      <c r="A209" s="1" t="s">
        <v>360</v>
      </c>
      <c r="B209" s="1" t="s">
        <v>364</v>
      </c>
      <c r="C209" s="2" t="s">
        <v>25</v>
      </c>
      <c r="E209" s="2">
        <v>5000</v>
      </c>
      <c r="H209" s="2">
        <f>+SUM(Tabla13[[#This Row],[PRIMER TRIMESTRE]:[CUARTO TRIMESTRE]])</f>
        <v>5000</v>
      </c>
      <c r="I209" s="16">
        <v>6</v>
      </c>
      <c r="J209" s="16">
        <f>+Tabla13[[#This Row],[CANTIDAD TOTAL]]*Tabla13[[#This Row],[PRECIO UNITARIO ESTIMADO]]</f>
        <v>30000</v>
      </c>
      <c r="K209" s="16"/>
      <c r="L209" s="1" t="s">
        <v>26</v>
      </c>
      <c r="M209" s="2" t="s">
        <v>27</v>
      </c>
      <c r="N209" s="16"/>
      <c r="O209" s="3" t="s">
        <v>45</v>
      </c>
      <c r="T209" s="17" t="s">
        <v>366</v>
      </c>
    </row>
    <row r="210" spans="1:23">
      <c r="A210" s="1" t="s">
        <v>360</v>
      </c>
      <c r="B210" s="1" t="s">
        <v>364</v>
      </c>
      <c r="C210" s="2" t="s">
        <v>25</v>
      </c>
      <c r="E210" s="2">
        <v>5000</v>
      </c>
      <c r="H210" s="2">
        <f>+SUM(Tabla13[[#This Row],[PRIMER TRIMESTRE]:[CUARTO TRIMESTRE]])</f>
        <v>5000</v>
      </c>
      <c r="I210" s="16">
        <v>6</v>
      </c>
      <c r="J210" s="16">
        <f>+Tabla13[[#This Row],[CANTIDAD TOTAL]]*Tabla13[[#This Row],[PRECIO UNITARIO ESTIMADO]]</f>
        <v>30000</v>
      </c>
      <c r="K210" s="16"/>
      <c r="L210" s="1" t="s">
        <v>26</v>
      </c>
      <c r="M210" s="2" t="s">
        <v>27</v>
      </c>
      <c r="N210" s="16"/>
      <c r="O210" s="3" t="s">
        <v>45</v>
      </c>
      <c r="T210" s="17" t="s">
        <v>367</v>
      </c>
    </row>
    <row r="211" spans="1:23">
      <c r="A211" s="1" t="s">
        <v>360</v>
      </c>
      <c r="B211" s="1" t="s">
        <v>364</v>
      </c>
      <c r="C211" s="2" t="s">
        <v>25</v>
      </c>
      <c r="E211" s="2">
        <v>10000</v>
      </c>
      <c r="H211" s="2">
        <f>+SUM(Tabla13[[#This Row],[PRIMER TRIMESTRE]:[CUARTO TRIMESTRE]])</f>
        <v>10000</v>
      </c>
      <c r="I211" s="16">
        <v>6</v>
      </c>
      <c r="J211" s="16">
        <f>+Tabla13[[#This Row],[CANTIDAD TOTAL]]*Tabla13[[#This Row],[PRECIO UNITARIO ESTIMADO]]</f>
        <v>60000</v>
      </c>
      <c r="K211" s="16"/>
      <c r="L211" s="1" t="s">
        <v>26</v>
      </c>
      <c r="M211" s="2" t="s">
        <v>27</v>
      </c>
      <c r="N211" s="16"/>
      <c r="O211" s="3" t="s">
        <v>45</v>
      </c>
      <c r="T211" s="17" t="s">
        <v>368</v>
      </c>
    </row>
    <row r="212" spans="1:23">
      <c r="A212" s="1" t="s">
        <v>360</v>
      </c>
      <c r="B212" s="1" t="s">
        <v>369</v>
      </c>
      <c r="C212" s="2" t="s">
        <v>25</v>
      </c>
      <c r="D212" s="2">
        <v>500</v>
      </c>
      <c r="H212" s="2">
        <f>+SUM(Tabla13[[#This Row],[PRIMER TRIMESTRE]:[CUARTO TRIMESTRE]])</f>
        <v>500</v>
      </c>
      <c r="I212" s="16">
        <v>50</v>
      </c>
      <c r="J212" s="16">
        <f>+Tabla13[[#This Row],[CANTIDAD TOTAL]]*Tabla13[[#This Row],[PRECIO UNITARIO ESTIMADO]]</f>
        <v>25000</v>
      </c>
      <c r="K212" s="16"/>
      <c r="L212" s="1" t="s">
        <v>26</v>
      </c>
      <c r="M212" s="2" t="s">
        <v>27</v>
      </c>
      <c r="N212" s="16"/>
      <c r="O212" s="3" t="s">
        <v>45</v>
      </c>
      <c r="T212" s="17" t="s">
        <v>370</v>
      </c>
    </row>
    <row r="213" spans="1:23" ht="36" customHeight="1">
      <c r="A213" s="1" t="s">
        <v>360</v>
      </c>
      <c r="B213" s="1" t="s">
        <v>371</v>
      </c>
      <c r="C213" s="2" t="s">
        <v>25</v>
      </c>
      <c r="E213" s="2">
        <v>100</v>
      </c>
      <c r="H213" s="2">
        <f>+SUM(Tabla13[[#This Row],[PRIMER TRIMESTRE]:[CUARTO TRIMESTRE]])</f>
        <v>100</v>
      </c>
      <c r="I213" s="16">
        <v>20</v>
      </c>
      <c r="J213" s="16">
        <f>+Tabla13[[#This Row],[CANTIDAD TOTAL]]*Tabla13[[#This Row],[PRECIO UNITARIO ESTIMADO]]</f>
        <v>2000</v>
      </c>
      <c r="K213" s="16"/>
      <c r="L213" s="1" t="s">
        <v>26</v>
      </c>
      <c r="M213" s="2" t="s">
        <v>27</v>
      </c>
      <c r="N213" s="16"/>
      <c r="O213" s="3" t="s">
        <v>45</v>
      </c>
      <c r="T213" s="17" t="s">
        <v>67</v>
      </c>
    </row>
    <row r="214" spans="1:23">
      <c r="A214" s="1" t="s">
        <v>360</v>
      </c>
      <c r="B214" s="1" t="s">
        <v>372</v>
      </c>
      <c r="C214" s="2" t="s">
        <v>25</v>
      </c>
      <c r="E214" s="2">
        <v>500</v>
      </c>
      <c r="H214" s="2">
        <f>+SUM(Tabla13[[#This Row],[PRIMER TRIMESTRE]:[CUARTO TRIMESTRE]])</f>
        <v>500</v>
      </c>
      <c r="I214" s="16">
        <v>100</v>
      </c>
      <c r="J214" s="16">
        <f>+Tabla13[[#This Row],[CANTIDAD TOTAL]]*Tabla13[[#This Row],[PRECIO UNITARIO ESTIMADO]]</f>
        <v>50000</v>
      </c>
      <c r="K214" s="16"/>
      <c r="L214" s="1" t="s">
        <v>26</v>
      </c>
      <c r="M214" s="2" t="s">
        <v>27</v>
      </c>
      <c r="N214" s="16"/>
      <c r="O214" s="3" t="s">
        <v>45</v>
      </c>
      <c r="T214" s="17" t="s">
        <v>29</v>
      </c>
      <c r="W214" s="1" t="s">
        <v>30</v>
      </c>
    </row>
    <row r="215" spans="1:23">
      <c r="A215" s="1" t="s">
        <v>360</v>
      </c>
      <c r="B215" s="1" t="s">
        <v>373</v>
      </c>
      <c r="C215" s="2" t="s">
        <v>25</v>
      </c>
      <c r="F215" s="2">
        <v>1</v>
      </c>
      <c r="H215" s="2">
        <f>+SUM(Tabla13[[#This Row],[PRIMER TRIMESTRE]:[CUARTO TRIMESTRE]])</f>
        <v>1</v>
      </c>
      <c r="I215" s="16">
        <v>50000</v>
      </c>
      <c r="J215" s="16">
        <f>+Tabla13[[#This Row],[CANTIDAD TOTAL]]*Tabla13[[#This Row],[PRECIO UNITARIO ESTIMADO]]</f>
        <v>50000</v>
      </c>
      <c r="K215" s="16"/>
      <c r="L215" s="1" t="s">
        <v>26</v>
      </c>
      <c r="M215" s="2" t="s">
        <v>27</v>
      </c>
      <c r="N215" s="16"/>
      <c r="O215" s="3" t="s">
        <v>45</v>
      </c>
      <c r="T215" s="17" t="s">
        <v>33</v>
      </c>
      <c r="W215" s="1" t="s">
        <v>34</v>
      </c>
    </row>
    <row r="216" spans="1:23">
      <c r="A216" s="1" t="s">
        <v>360</v>
      </c>
      <c r="B216" s="1" t="s">
        <v>374</v>
      </c>
      <c r="C216" s="2" t="s">
        <v>25</v>
      </c>
      <c r="D216" s="2">
        <v>1</v>
      </c>
      <c r="E216" s="2">
        <v>1</v>
      </c>
      <c r="F216" s="2">
        <v>1</v>
      </c>
      <c r="G216" s="2">
        <v>1</v>
      </c>
      <c r="H216" s="2">
        <f>+SUM(Tabla13[[#This Row],[PRIMER TRIMESTRE]:[CUARTO TRIMESTRE]])</f>
        <v>4</v>
      </c>
      <c r="I216" s="16">
        <v>1000</v>
      </c>
      <c r="J216" s="16">
        <f>+Tabla13[[#This Row],[CANTIDAD TOTAL]]*Tabla13[[#This Row],[PRECIO UNITARIO ESTIMADO]]</f>
        <v>4000</v>
      </c>
      <c r="K216" s="16"/>
      <c r="L216" s="1" t="s">
        <v>26</v>
      </c>
      <c r="M216" s="2" t="s">
        <v>27</v>
      </c>
      <c r="N216" s="16"/>
      <c r="O216" s="3" t="s">
        <v>375</v>
      </c>
      <c r="T216" s="17" t="s">
        <v>37</v>
      </c>
      <c r="W216" s="1" t="s">
        <v>38</v>
      </c>
    </row>
    <row r="217" spans="1:23">
      <c r="A217" s="1" t="s">
        <v>360</v>
      </c>
      <c r="B217" s="1" t="s">
        <v>374</v>
      </c>
      <c r="C217" s="2" t="s">
        <v>25</v>
      </c>
      <c r="E217" s="2">
        <v>1</v>
      </c>
      <c r="G217" s="2">
        <v>1</v>
      </c>
      <c r="H217" s="2">
        <f>+SUM(Tabla13[[#This Row],[PRIMER TRIMESTRE]:[CUARTO TRIMESTRE]])</f>
        <v>2</v>
      </c>
      <c r="I217" s="16">
        <v>1000</v>
      </c>
      <c r="J217" s="16">
        <f>+Tabla13[[#This Row],[CANTIDAD TOTAL]]*Tabla13[[#This Row],[PRECIO UNITARIO ESTIMADO]]</f>
        <v>2000</v>
      </c>
      <c r="K217" s="16"/>
      <c r="L217" s="1" t="s">
        <v>26</v>
      </c>
      <c r="M217" s="2" t="s">
        <v>27</v>
      </c>
      <c r="N217" s="16"/>
      <c r="O217" s="3" t="s">
        <v>55</v>
      </c>
      <c r="T217" s="17"/>
    </row>
    <row r="218" spans="1:23">
      <c r="A218" s="1" t="s">
        <v>360</v>
      </c>
      <c r="B218" s="1" t="s">
        <v>376</v>
      </c>
      <c r="C218" s="2" t="s">
        <v>270</v>
      </c>
      <c r="E218" s="2">
        <v>2</v>
      </c>
      <c r="H218" s="2">
        <f>+SUM(Tabla13[[#This Row],[PRIMER TRIMESTRE]:[CUARTO TRIMESTRE]])</f>
        <v>2</v>
      </c>
      <c r="I218" s="16">
        <v>2000</v>
      </c>
      <c r="J218" s="16">
        <f>+Tabla13[[#This Row],[CANTIDAD TOTAL]]*Tabla13[[#This Row],[PRECIO UNITARIO ESTIMADO]]</f>
        <v>4000</v>
      </c>
      <c r="K218" s="16"/>
      <c r="L218" s="1" t="s">
        <v>26</v>
      </c>
      <c r="M218" s="2" t="s">
        <v>27</v>
      </c>
      <c r="N218" s="16"/>
      <c r="O218" s="3" t="s">
        <v>377</v>
      </c>
      <c r="T218" s="17" t="s">
        <v>23</v>
      </c>
      <c r="W218" s="1" t="s">
        <v>26</v>
      </c>
    </row>
    <row r="219" spans="1:23">
      <c r="A219" s="1" t="s">
        <v>360</v>
      </c>
      <c r="B219" s="1" t="s">
        <v>378</v>
      </c>
      <c r="C219" s="2" t="s">
        <v>25</v>
      </c>
      <c r="F219" s="2">
        <v>1</v>
      </c>
      <c r="G219" s="2">
        <v>1</v>
      </c>
      <c r="H219" s="2">
        <f>+SUM(Tabla13[[#This Row],[PRIMER TRIMESTRE]:[CUARTO TRIMESTRE]])</f>
        <v>2</v>
      </c>
      <c r="I219" s="16">
        <v>1000</v>
      </c>
      <c r="J219" s="16">
        <f>+Tabla13[[#This Row],[CANTIDAD TOTAL]]*Tabla13[[#This Row],[PRECIO UNITARIO ESTIMADO]]</f>
        <v>2000</v>
      </c>
      <c r="K219" s="16"/>
      <c r="L219" s="1" t="s">
        <v>26</v>
      </c>
      <c r="M219" s="2" t="s">
        <v>27</v>
      </c>
      <c r="N219" s="16"/>
      <c r="O219" s="3" t="s">
        <v>379</v>
      </c>
      <c r="T219" s="17" t="s">
        <v>59</v>
      </c>
    </row>
    <row r="220" spans="1:23">
      <c r="A220" s="1" t="s">
        <v>360</v>
      </c>
      <c r="B220" s="1" t="s">
        <v>380</v>
      </c>
      <c r="C220" s="2" t="s">
        <v>25</v>
      </c>
      <c r="G220" s="2">
        <v>1</v>
      </c>
      <c r="H220" s="2">
        <f>+SUM(Tabla13[[#This Row],[PRIMER TRIMESTRE]:[CUARTO TRIMESTRE]])</f>
        <v>1</v>
      </c>
      <c r="I220" s="16">
        <v>10000</v>
      </c>
      <c r="J220" s="16">
        <f>+Tabla13[[#This Row],[CANTIDAD TOTAL]]*Tabla13[[#This Row],[PRECIO UNITARIO ESTIMADO]]</f>
        <v>10000</v>
      </c>
      <c r="K220" s="16"/>
      <c r="L220" s="1" t="s">
        <v>26</v>
      </c>
      <c r="M220" s="2" t="s">
        <v>27</v>
      </c>
      <c r="N220" s="16"/>
      <c r="O220" s="3" t="s">
        <v>381</v>
      </c>
      <c r="T220" s="17" t="s">
        <v>61</v>
      </c>
    </row>
    <row r="221" spans="1:23">
      <c r="A221" s="1" t="s">
        <v>360</v>
      </c>
      <c r="B221" s="1" t="s">
        <v>382</v>
      </c>
      <c r="C221" s="2" t="s">
        <v>25</v>
      </c>
      <c r="E221" s="2">
        <v>10000</v>
      </c>
      <c r="H221" s="2">
        <f>+SUM(Tabla13[[#This Row],[PRIMER TRIMESTRE]:[CUARTO TRIMESTRE]])</f>
        <v>10000</v>
      </c>
      <c r="I221" s="16">
        <v>1</v>
      </c>
      <c r="J221" s="16">
        <f>+Tabla13[[#This Row],[CANTIDAD TOTAL]]*Tabla13[[#This Row],[PRECIO UNITARIO ESTIMADO]]</f>
        <v>10000</v>
      </c>
      <c r="K221" s="16"/>
      <c r="L221" s="1" t="s">
        <v>26</v>
      </c>
      <c r="M221" s="2" t="s">
        <v>27</v>
      </c>
      <c r="N221" s="16"/>
      <c r="O221" s="3" t="s">
        <v>383</v>
      </c>
      <c r="T221" s="17" t="s">
        <v>63</v>
      </c>
    </row>
    <row r="222" spans="1:23">
      <c r="A222" s="1" t="s">
        <v>360</v>
      </c>
      <c r="B222" s="1" t="s">
        <v>384</v>
      </c>
      <c r="C222" s="2" t="s">
        <v>94</v>
      </c>
      <c r="G222" s="2">
        <v>1</v>
      </c>
      <c r="H222" s="2">
        <f>+SUM(Tabla13[[#This Row],[PRIMER TRIMESTRE]:[CUARTO TRIMESTRE]])</f>
        <v>1</v>
      </c>
      <c r="I222" s="16">
        <v>10000</v>
      </c>
      <c r="J222" s="16">
        <f>+Tabla13[[#This Row],[CANTIDAD TOTAL]]*Tabla13[[#This Row],[PRECIO UNITARIO ESTIMADO]]</f>
        <v>10000</v>
      </c>
      <c r="K222" s="16"/>
      <c r="L222" s="1" t="s">
        <v>26</v>
      </c>
      <c r="M222" s="2" t="s">
        <v>27</v>
      </c>
      <c r="N222" s="16"/>
      <c r="O222" s="3" t="s">
        <v>283</v>
      </c>
      <c r="T222" s="17" t="s">
        <v>66</v>
      </c>
    </row>
    <row r="223" spans="1:23">
      <c r="A223" s="1" t="s">
        <v>360</v>
      </c>
      <c r="B223" s="1" t="s">
        <v>385</v>
      </c>
      <c r="C223" s="2" t="s">
        <v>94</v>
      </c>
      <c r="D223" s="2">
        <v>3000</v>
      </c>
      <c r="H223" s="2">
        <f>+SUM(Tabla13[[#This Row],[PRIMER TRIMESTRE]:[CUARTO TRIMESTRE]])</f>
        <v>3000</v>
      </c>
      <c r="I223" s="16">
        <v>10</v>
      </c>
      <c r="J223" s="16">
        <f>+Tabla13[[#This Row],[CANTIDAD TOTAL]]*Tabla13[[#This Row],[PRECIO UNITARIO ESTIMADO]]</f>
        <v>30000</v>
      </c>
      <c r="K223" s="16"/>
      <c r="L223" s="1" t="s">
        <v>26</v>
      </c>
      <c r="M223" s="2" t="s">
        <v>27</v>
      </c>
      <c r="N223" s="16"/>
      <c r="O223" s="3" t="s">
        <v>386</v>
      </c>
      <c r="T223" s="17" t="s">
        <v>70</v>
      </c>
    </row>
    <row r="224" spans="1:23">
      <c r="A224" s="1" t="s">
        <v>360</v>
      </c>
      <c r="B224" s="1" t="s">
        <v>387</v>
      </c>
      <c r="C224" s="2" t="s">
        <v>94</v>
      </c>
      <c r="D224" s="2">
        <v>1</v>
      </c>
      <c r="H224" s="2">
        <f>+SUM(Tabla13[[#This Row],[PRIMER TRIMESTRE]:[CUARTO TRIMESTRE]])</f>
        <v>1</v>
      </c>
      <c r="I224" s="16">
        <v>1000</v>
      </c>
      <c r="J224" s="16">
        <f>+Tabla13[[#This Row],[CANTIDAD TOTAL]]*Tabla13[[#This Row],[PRECIO UNITARIO ESTIMADO]]</f>
        <v>1000</v>
      </c>
      <c r="K224" s="16"/>
      <c r="L224" s="1" t="s">
        <v>26</v>
      </c>
      <c r="M224" s="2" t="s">
        <v>27</v>
      </c>
      <c r="N224" s="16"/>
      <c r="O224" s="3" t="s">
        <v>160</v>
      </c>
      <c r="T224" s="17" t="s">
        <v>74</v>
      </c>
    </row>
    <row r="225" spans="1:20">
      <c r="A225" s="1" t="s">
        <v>360</v>
      </c>
      <c r="B225" s="1" t="s">
        <v>387</v>
      </c>
      <c r="C225" s="2" t="s">
        <v>94</v>
      </c>
      <c r="E225" s="2">
        <v>1</v>
      </c>
      <c r="H225" s="2">
        <f>+SUM(Tabla13[[#This Row],[PRIMER TRIMESTRE]:[CUARTO TRIMESTRE]])</f>
        <v>1</v>
      </c>
      <c r="I225" s="16">
        <v>1000</v>
      </c>
      <c r="J225" s="16">
        <f>+Tabla13[[#This Row],[CANTIDAD TOTAL]]*Tabla13[[#This Row],[PRECIO UNITARIO ESTIMADO]]</f>
        <v>1000</v>
      </c>
      <c r="K225" s="16"/>
      <c r="L225" s="1" t="s">
        <v>26</v>
      </c>
      <c r="M225" s="2" t="s">
        <v>27</v>
      </c>
      <c r="N225" s="16"/>
      <c r="O225" s="3" t="s">
        <v>161</v>
      </c>
      <c r="T225" s="17" t="s">
        <v>76</v>
      </c>
    </row>
    <row r="226" spans="1:20">
      <c r="A226" s="1" t="s">
        <v>360</v>
      </c>
      <c r="B226" s="1" t="s">
        <v>387</v>
      </c>
      <c r="C226" s="2" t="s">
        <v>94</v>
      </c>
      <c r="F226" s="2">
        <v>1</v>
      </c>
      <c r="H226" s="2">
        <f>+SUM(Tabla13[[#This Row],[PRIMER TRIMESTRE]:[CUARTO TRIMESTRE]])</f>
        <v>1</v>
      </c>
      <c r="I226" s="16">
        <v>1000</v>
      </c>
      <c r="J226" s="16">
        <f>+Tabla13[[#This Row],[CANTIDAD TOTAL]]*Tabla13[[#This Row],[PRECIO UNITARIO ESTIMADO]]</f>
        <v>1000</v>
      </c>
      <c r="K226" s="16"/>
      <c r="L226" s="1" t="s">
        <v>26</v>
      </c>
      <c r="M226" s="2" t="s">
        <v>27</v>
      </c>
      <c r="N226" s="16"/>
      <c r="O226" s="3" t="s">
        <v>162</v>
      </c>
      <c r="T226" s="17" t="s">
        <v>80</v>
      </c>
    </row>
    <row r="227" spans="1:20">
      <c r="A227" s="1" t="s">
        <v>360</v>
      </c>
      <c r="B227" s="1" t="s">
        <v>388</v>
      </c>
      <c r="C227" s="2" t="s">
        <v>94</v>
      </c>
      <c r="E227" s="2">
        <v>1</v>
      </c>
      <c r="H227" s="2">
        <f>+SUM(Tabla13[[#This Row],[PRIMER TRIMESTRE]:[CUARTO TRIMESTRE]])</f>
        <v>1</v>
      </c>
      <c r="I227" s="16">
        <v>4000</v>
      </c>
      <c r="J227" s="16">
        <f>+Tabla13[[#This Row],[CANTIDAD TOTAL]]*Tabla13[[#This Row],[PRECIO UNITARIO ESTIMADO]]</f>
        <v>4000</v>
      </c>
      <c r="K227" s="16"/>
      <c r="L227" s="1" t="s">
        <v>26</v>
      </c>
      <c r="M227" s="2" t="s">
        <v>27</v>
      </c>
      <c r="N227" s="16"/>
      <c r="O227" s="3" t="s">
        <v>303</v>
      </c>
      <c r="T227" s="17" t="s">
        <v>166</v>
      </c>
    </row>
    <row r="228" spans="1:20">
      <c r="A228" s="1" t="s">
        <v>360</v>
      </c>
      <c r="B228" s="1" t="s">
        <v>387</v>
      </c>
      <c r="C228" s="2" t="s">
        <v>94</v>
      </c>
      <c r="D228" s="2">
        <v>1</v>
      </c>
      <c r="H228" s="2">
        <f>+SUM(Tabla13[[#This Row],[PRIMER TRIMESTRE]:[CUARTO TRIMESTRE]])</f>
        <v>1</v>
      </c>
      <c r="I228" s="16">
        <v>4000</v>
      </c>
      <c r="J228" s="16">
        <f>+Tabla13[[#This Row],[CANTIDAD TOTAL]]*Tabla13[[#This Row],[PRECIO UNITARIO ESTIMADO]]</f>
        <v>4000</v>
      </c>
      <c r="K228" s="16"/>
      <c r="L228" s="1" t="s">
        <v>26</v>
      </c>
      <c r="M228" s="2" t="s">
        <v>27</v>
      </c>
      <c r="N228" s="16"/>
      <c r="O228" s="3" t="s">
        <v>303</v>
      </c>
      <c r="T228" s="17" t="s">
        <v>168</v>
      </c>
    </row>
    <row r="229" spans="1:20">
      <c r="A229" s="1" t="s">
        <v>360</v>
      </c>
      <c r="B229" s="1" t="s">
        <v>387</v>
      </c>
      <c r="C229" s="2" t="s">
        <v>94</v>
      </c>
      <c r="G229" s="2">
        <v>1</v>
      </c>
      <c r="H229" s="2">
        <f>+SUM(Tabla13[[#This Row],[PRIMER TRIMESTRE]:[CUARTO TRIMESTRE]])</f>
        <v>1</v>
      </c>
      <c r="I229" s="16">
        <v>4000</v>
      </c>
      <c r="J229" s="16">
        <f>+Tabla13[[#This Row],[CANTIDAD TOTAL]]*Tabla13[[#This Row],[PRECIO UNITARIO ESTIMADO]]</f>
        <v>4000</v>
      </c>
      <c r="K229" s="16"/>
      <c r="L229" s="1" t="s">
        <v>26</v>
      </c>
      <c r="M229" s="2" t="s">
        <v>27</v>
      </c>
      <c r="N229" s="16"/>
      <c r="O229" s="3" t="s">
        <v>304</v>
      </c>
      <c r="T229" s="17" t="s">
        <v>82</v>
      </c>
    </row>
    <row r="230" spans="1:20">
      <c r="A230" s="1" t="s">
        <v>360</v>
      </c>
      <c r="B230" s="1" t="s">
        <v>388</v>
      </c>
      <c r="C230" s="2" t="s">
        <v>94</v>
      </c>
      <c r="F230" s="2">
        <v>1</v>
      </c>
      <c r="H230" s="2">
        <f>+SUM(Tabla13[[#This Row],[PRIMER TRIMESTRE]:[CUARTO TRIMESTRE]])</f>
        <v>1</v>
      </c>
      <c r="I230" s="16">
        <v>4000</v>
      </c>
      <c r="J230" s="16">
        <f>+Tabla13[[#This Row],[CANTIDAD TOTAL]]*Tabla13[[#This Row],[PRECIO UNITARIO ESTIMADO]]</f>
        <v>4000</v>
      </c>
      <c r="K230" s="16"/>
      <c r="L230" s="1" t="s">
        <v>26</v>
      </c>
      <c r="M230" s="2" t="s">
        <v>27</v>
      </c>
      <c r="N230" s="16"/>
      <c r="O230" s="3" t="s">
        <v>304</v>
      </c>
      <c r="T230" s="17" t="s">
        <v>86</v>
      </c>
    </row>
    <row r="231" spans="1:20">
      <c r="A231" s="1" t="s">
        <v>360</v>
      </c>
      <c r="B231" s="1" t="s">
        <v>389</v>
      </c>
      <c r="C231" s="2" t="s">
        <v>94</v>
      </c>
      <c r="F231" s="2">
        <v>1</v>
      </c>
      <c r="H231" s="2">
        <f>+SUM(Tabla13[[#This Row],[PRIMER TRIMESTRE]:[CUARTO TRIMESTRE]])</f>
        <v>1</v>
      </c>
      <c r="I231" s="16">
        <v>5000</v>
      </c>
      <c r="J231" s="16">
        <f>+Tabla13[[#This Row],[CANTIDAD TOTAL]]*Tabla13[[#This Row],[PRECIO UNITARIO ESTIMADO]]</f>
        <v>5000</v>
      </c>
      <c r="K231" s="16"/>
      <c r="L231" s="1" t="s">
        <v>26</v>
      </c>
      <c r="M231" s="2" t="s">
        <v>27</v>
      </c>
      <c r="N231" s="16"/>
      <c r="O231" s="3" t="s">
        <v>390</v>
      </c>
      <c r="T231" s="17" t="s">
        <v>88</v>
      </c>
    </row>
    <row r="232" spans="1:20">
      <c r="A232" s="1" t="s">
        <v>360</v>
      </c>
      <c r="B232" s="1" t="s">
        <v>391</v>
      </c>
      <c r="C232" s="2" t="s">
        <v>94</v>
      </c>
      <c r="D232" s="2">
        <v>1000</v>
      </c>
      <c r="H232" s="2">
        <f>+SUM(Tabla13[[#This Row],[PRIMER TRIMESTRE]:[CUARTO TRIMESTRE]])</f>
        <v>1000</v>
      </c>
      <c r="I232" s="16">
        <v>100</v>
      </c>
      <c r="J232" s="16">
        <f>+Tabla13[[#This Row],[CANTIDAD TOTAL]]*Tabla13[[#This Row],[PRECIO UNITARIO ESTIMADO]]</f>
        <v>100000</v>
      </c>
      <c r="K232" s="16"/>
      <c r="L232" s="1" t="s">
        <v>42</v>
      </c>
      <c r="M232" s="2" t="s">
        <v>27</v>
      </c>
      <c r="N232" s="16"/>
      <c r="O232" s="3" t="s">
        <v>95</v>
      </c>
      <c r="T232" s="17" t="s">
        <v>91</v>
      </c>
    </row>
    <row r="233" spans="1:20">
      <c r="A233" s="1" t="s">
        <v>360</v>
      </c>
      <c r="B233" s="1" t="s">
        <v>392</v>
      </c>
      <c r="C233" s="2" t="s">
        <v>94</v>
      </c>
      <c r="D233" s="2">
        <v>3000</v>
      </c>
      <c r="H233" s="2">
        <f>+SUM(Tabla13[[#This Row],[PRIMER TRIMESTRE]:[CUARTO TRIMESTRE]])</f>
        <v>3000</v>
      </c>
      <c r="I233" s="16">
        <v>10</v>
      </c>
      <c r="J233" s="16">
        <f>+Tabla13[[#This Row],[CANTIDAD TOTAL]]*Tabla13[[#This Row],[PRECIO UNITARIO ESTIMADO]]</f>
        <v>30000</v>
      </c>
      <c r="K233" s="16"/>
      <c r="L233" s="1" t="s">
        <v>26</v>
      </c>
      <c r="M233" s="2" t="s">
        <v>27</v>
      </c>
      <c r="N233" s="16"/>
      <c r="O233" s="3" t="s">
        <v>95</v>
      </c>
      <c r="T233" s="17" t="s">
        <v>96</v>
      </c>
    </row>
    <row r="234" spans="1:20" ht="36">
      <c r="A234" s="1" t="s">
        <v>360</v>
      </c>
      <c r="B234" s="1" t="s">
        <v>393</v>
      </c>
      <c r="C234" s="2" t="s">
        <v>94</v>
      </c>
      <c r="F234" s="2">
        <v>1</v>
      </c>
      <c r="H234" s="2">
        <f>+SUM(Tabla13[[#This Row],[PRIMER TRIMESTRE]:[CUARTO TRIMESTRE]])</f>
        <v>1</v>
      </c>
      <c r="I234" s="16">
        <v>2000</v>
      </c>
      <c r="J234" s="16">
        <f>+Tabla13[[#This Row],[CANTIDAD TOTAL]]*Tabla13[[#This Row],[PRECIO UNITARIO ESTIMADO]]</f>
        <v>2000</v>
      </c>
      <c r="K234" s="16"/>
      <c r="L234" s="1" t="s">
        <v>26</v>
      </c>
      <c r="M234" s="2" t="s">
        <v>27</v>
      </c>
      <c r="N234" s="16"/>
      <c r="O234" s="3" t="s">
        <v>394</v>
      </c>
      <c r="T234" s="17" t="s">
        <v>175</v>
      </c>
    </row>
    <row r="235" spans="1:20">
      <c r="A235" s="1" t="s">
        <v>360</v>
      </c>
      <c r="B235" s="1" t="s">
        <v>395</v>
      </c>
      <c r="C235" s="2" t="s">
        <v>25</v>
      </c>
      <c r="D235" s="2">
        <v>1</v>
      </c>
      <c r="H235" s="2">
        <f>+SUM(Tabla13[[#This Row],[PRIMER TRIMESTRE]:[CUARTO TRIMESTRE]])</f>
        <v>1</v>
      </c>
      <c r="I235" s="16">
        <v>2000</v>
      </c>
      <c r="J235" s="16">
        <f>+Tabla13[[#This Row],[CANTIDAD TOTAL]]*Tabla13[[#This Row],[PRECIO UNITARIO ESTIMADO]]</f>
        <v>2000</v>
      </c>
      <c r="K235" s="16"/>
      <c r="L235" s="1" t="s">
        <v>26</v>
      </c>
      <c r="M235" s="2" t="s">
        <v>27</v>
      </c>
      <c r="N235" s="16"/>
      <c r="O235" s="3" t="s">
        <v>396</v>
      </c>
      <c r="T235" s="17" t="s">
        <v>177</v>
      </c>
    </row>
    <row r="236" spans="1:20">
      <c r="A236" s="1" t="s">
        <v>360</v>
      </c>
      <c r="B236" s="1" t="s">
        <v>397</v>
      </c>
      <c r="C236" s="2" t="s">
        <v>25</v>
      </c>
      <c r="F236" s="2">
        <v>1</v>
      </c>
      <c r="H236" s="2">
        <f>+SUM(Tabla13[[#This Row],[PRIMER TRIMESTRE]:[CUARTO TRIMESTRE]])</f>
        <v>1</v>
      </c>
      <c r="I236" s="16">
        <v>2000</v>
      </c>
      <c r="J236" s="16">
        <f>+Tabla13[[#This Row],[CANTIDAD TOTAL]]*Tabla13[[#This Row],[PRECIO UNITARIO ESTIMADO]]</f>
        <v>2000</v>
      </c>
      <c r="K236" s="16"/>
      <c r="L236" s="1" t="s">
        <v>26</v>
      </c>
      <c r="M236" s="2" t="s">
        <v>27</v>
      </c>
      <c r="N236" s="16"/>
      <c r="O236" s="3" t="s">
        <v>307</v>
      </c>
      <c r="T236" s="17" t="s">
        <v>98</v>
      </c>
    </row>
    <row r="237" spans="1:20" ht="36">
      <c r="A237" s="1" t="s">
        <v>360</v>
      </c>
      <c r="B237" s="1" t="s">
        <v>398</v>
      </c>
      <c r="C237" s="2" t="s">
        <v>25</v>
      </c>
      <c r="G237" s="2">
        <v>100</v>
      </c>
      <c r="H237" s="2">
        <f>+SUM(Tabla13[[#This Row],[PRIMER TRIMESTRE]:[CUARTO TRIMESTRE]])</f>
        <v>100</v>
      </c>
      <c r="I237" s="16">
        <v>30</v>
      </c>
      <c r="J237" s="16">
        <f>+Tabla13[[#This Row],[CANTIDAD TOTAL]]*Tabla13[[#This Row],[PRECIO UNITARIO ESTIMADO]]</f>
        <v>3000</v>
      </c>
      <c r="K237" s="16"/>
      <c r="L237" s="1" t="s">
        <v>26</v>
      </c>
      <c r="M237" s="2" t="s">
        <v>27</v>
      </c>
      <c r="N237" s="16"/>
      <c r="O237" s="3" t="s">
        <v>399</v>
      </c>
      <c r="T237" s="17" t="s">
        <v>102</v>
      </c>
    </row>
    <row r="238" spans="1:20">
      <c r="A238" s="1" t="s">
        <v>360</v>
      </c>
      <c r="B238" s="1" t="s">
        <v>400</v>
      </c>
      <c r="C238" s="2" t="s">
        <v>25</v>
      </c>
      <c r="E238" s="2">
        <v>1</v>
      </c>
      <c r="H238" s="2">
        <f>+SUM(Tabla13[[#This Row],[PRIMER TRIMESTRE]:[CUARTO TRIMESTRE]])</f>
        <v>1</v>
      </c>
      <c r="I238" s="16">
        <v>1000</v>
      </c>
      <c r="J238" s="16">
        <f>+Tabla13[[#This Row],[CANTIDAD TOTAL]]*Tabla13[[#This Row],[PRECIO UNITARIO ESTIMADO]]</f>
        <v>1000</v>
      </c>
      <c r="K238" s="16"/>
      <c r="L238" s="1" t="s">
        <v>26</v>
      </c>
      <c r="M238" s="2" t="s">
        <v>27</v>
      </c>
      <c r="N238" s="16"/>
      <c r="O238" s="3" t="s">
        <v>401</v>
      </c>
      <c r="T238" s="17" t="s">
        <v>104</v>
      </c>
    </row>
    <row r="239" spans="1:20">
      <c r="A239" s="1" t="s">
        <v>360</v>
      </c>
      <c r="B239" s="1" t="s">
        <v>400</v>
      </c>
      <c r="C239" s="2" t="s">
        <v>25</v>
      </c>
      <c r="F239" s="2">
        <v>1</v>
      </c>
      <c r="H239" s="2">
        <f>+SUM(Tabla13[[#This Row],[PRIMER TRIMESTRE]:[CUARTO TRIMESTRE]])</f>
        <v>1</v>
      </c>
      <c r="I239" s="16">
        <v>1000</v>
      </c>
      <c r="J239" s="16">
        <f>+Tabla13[[#This Row],[CANTIDAD TOTAL]]*Tabla13[[#This Row],[PRECIO UNITARIO ESTIMADO]]</f>
        <v>1000</v>
      </c>
      <c r="K239" s="16"/>
      <c r="L239" s="1" t="s">
        <v>26</v>
      </c>
      <c r="M239" s="2" t="s">
        <v>27</v>
      </c>
      <c r="N239" s="16"/>
      <c r="O239" s="3" t="s">
        <v>402</v>
      </c>
      <c r="T239" s="17" t="s">
        <v>43</v>
      </c>
    </row>
    <row r="240" spans="1:20">
      <c r="A240" s="1" t="s">
        <v>360</v>
      </c>
      <c r="B240" s="1" t="s">
        <v>400</v>
      </c>
      <c r="C240" s="2" t="s">
        <v>25</v>
      </c>
      <c r="G240" s="2">
        <v>1</v>
      </c>
      <c r="H240" s="2">
        <f>+SUM(Tabla13[[#This Row],[PRIMER TRIMESTRE]:[CUARTO TRIMESTRE]])</f>
        <v>1</v>
      </c>
      <c r="I240" s="16">
        <v>1000</v>
      </c>
      <c r="J240" s="16">
        <f>+Tabla13[[#This Row],[CANTIDAD TOTAL]]*Tabla13[[#This Row],[PRECIO UNITARIO ESTIMADO]]</f>
        <v>1000</v>
      </c>
      <c r="K240" s="16"/>
      <c r="L240" s="1" t="s">
        <v>26</v>
      </c>
      <c r="M240" s="2" t="s">
        <v>27</v>
      </c>
      <c r="N240" s="16"/>
      <c r="O240" s="3" t="s">
        <v>403</v>
      </c>
      <c r="T240" s="17" t="s">
        <v>107</v>
      </c>
    </row>
    <row r="241" spans="1:20">
      <c r="A241" s="1" t="s">
        <v>360</v>
      </c>
      <c r="B241" s="1" t="s">
        <v>404</v>
      </c>
      <c r="C241" s="2" t="s">
        <v>25</v>
      </c>
      <c r="F241" s="2">
        <v>1</v>
      </c>
      <c r="H241" s="2">
        <f>+SUM(Tabla13[[#This Row],[PRIMER TRIMESTRE]:[CUARTO TRIMESTRE]])</f>
        <v>1</v>
      </c>
      <c r="I241" s="16">
        <v>5000</v>
      </c>
      <c r="J241" s="16">
        <f>+Tabla13[[#This Row],[CANTIDAD TOTAL]]*Tabla13[[#This Row],[PRECIO UNITARIO ESTIMADO]]</f>
        <v>5000</v>
      </c>
      <c r="K241" s="16"/>
      <c r="L241" s="1" t="s">
        <v>26</v>
      </c>
      <c r="M241" s="2" t="s">
        <v>27</v>
      </c>
      <c r="N241" s="16"/>
      <c r="O241" s="3" t="s">
        <v>405</v>
      </c>
      <c r="T241" s="17" t="s">
        <v>53</v>
      </c>
    </row>
    <row r="242" spans="1:20" ht="36">
      <c r="A242" s="27" t="s">
        <v>360</v>
      </c>
      <c r="B242" s="27" t="s">
        <v>406</v>
      </c>
      <c r="C242" s="2" t="s">
        <v>25</v>
      </c>
      <c r="G242" s="2">
        <v>1</v>
      </c>
      <c r="H242" s="2">
        <f>+SUM(Tabla13[[#This Row],[PRIMER TRIMESTRE]:[CUARTO TRIMESTRE]])</f>
        <v>1</v>
      </c>
      <c r="I242" s="16">
        <v>3000</v>
      </c>
      <c r="J242" s="16">
        <f>+Tabla13[[#This Row],[CANTIDAD TOTAL]]*Tabla13[[#This Row],[PRECIO UNITARIO ESTIMADO]]</f>
        <v>3000</v>
      </c>
      <c r="K242" s="16"/>
      <c r="L242" s="1" t="s">
        <v>26</v>
      </c>
      <c r="M242" s="2" t="s">
        <v>27</v>
      </c>
      <c r="N242" s="16"/>
      <c r="O242" s="3" t="s">
        <v>407</v>
      </c>
      <c r="T242" s="17" t="s">
        <v>110</v>
      </c>
    </row>
    <row r="243" spans="1:20">
      <c r="A243" s="1" t="s">
        <v>360</v>
      </c>
      <c r="B243" s="1" t="s">
        <v>408</v>
      </c>
      <c r="C243" s="2" t="s">
        <v>25</v>
      </c>
      <c r="D243" s="2">
        <v>0</v>
      </c>
      <c r="E243" s="2">
        <v>0</v>
      </c>
      <c r="F243" s="2">
        <v>1000</v>
      </c>
      <c r="G243" s="2">
        <v>0</v>
      </c>
      <c r="H243" s="2">
        <f>+SUM(Tabla13[[#This Row],[PRIMER TRIMESTRE]:[CUARTO TRIMESTRE]])</f>
        <v>1000</v>
      </c>
      <c r="I243" s="16">
        <v>30</v>
      </c>
      <c r="J243" s="16">
        <f>+Tabla13[[#This Row],[CANTIDAD TOTAL]]*Tabla13[[#This Row],[PRECIO UNITARIO ESTIMADO]]</f>
        <v>30000</v>
      </c>
      <c r="K243" s="16"/>
      <c r="L243" s="1" t="s">
        <v>26</v>
      </c>
      <c r="M243" s="2" t="s">
        <v>27</v>
      </c>
      <c r="N243" s="16"/>
      <c r="O243" s="3" t="s">
        <v>409</v>
      </c>
      <c r="T243" s="17" t="s">
        <v>64</v>
      </c>
    </row>
    <row r="244" spans="1:20">
      <c r="A244" s="1" t="s">
        <v>360</v>
      </c>
      <c r="B244" s="1" t="s">
        <v>410</v>
      </c>
      <c r="C244" s="2" t="s">
        <v>25</v>
      </c>
      <c r="D244" s="2">
        <v>0</v>
      </c>
      <c r="E244" s="2">
        <v>0</v>
      </c>
      <c r="F244" s="2">
        <v>2000</v>
      </c>
      <c r="G244" s="2">
        <v>0</v>
      </c>
      <c r="H244" s="2">
        <f>+SUM(Tabla13[[#This Row],[PRIMER TRIMESTRE]:[CUARTO TRIMESTRE]])</f>
        <v>2000</v>
      </c>
      <c r="I244" s="16">
        <v>15</v>
      </c>
      <c r="J244" s="16">
        <f>+Tabla13[[#This Row],[CANTIDAD TOTAL]]*Tabla13[[#This Row],[PRECIO UNITARIO ESTIMADO]]</f>
        <v>30000</v>
      </c>
      <c r="K244" s="16"/>
      <c r="L244" s="1" t="s">
        <v>26</v>
      </c>
      <c r="M244" s="2" t="s">
        <v>27</v>
      </c>
      <c r="N244" s="16"/>
      <c r="O244" s="3" t="s">
        <v>411</v>
      </c>
      <c r="T244" s="17" t="s">
        <v>116</v>
      </c>
    </row>
    <row r="245" spans="1:20" ht="36">
      <c r="A245" s="1" t="s">
        <v>360</v>
      </c>
      <c r="B245" s="1" t="s">
        <v>412</v>
      </c>
      <c r="C245" s="2" t="s">
        <v>25</v>
      </c>
      <c r="D245" s="2">
        <v>0</v>
      </c>
      <c r="E245" s="2">
        <v>0</v>
      </c>
      <c r="F245" s="2">
        <v>0</v>
      </c>
      <c r="G245" s="2">
        <v>1500</v>
      </c>
      <c r="H245" s="2">
        <f>+SUM(Tabla13[[#This Row],[PRIMER TRIMESTRE]:[CUARTO TRIMESTRE]])</f>
        <v>1500</v>
      </c>
      <c r="I245" s="16">
        <v>30</v>
      </c>
      <c r="J245" s="16">
        <f>+Tabla13[[#This Row],[CANTIDAD TOTAL]]*Tabla13[[#This Row],[PRECIO UNITARIO ESTIMADO]]</f>
        <v>45000</v>
      </c>
      <c r="K245" s="16"/>
      <c r="L245" s="1" t="s">
        <v>26</v>
      </c>
      <c r="M245" s="2" t="s">
        <v>27</v>
      </c>
      <c r="N245" s="16"/>
      <c r="O245" s="3" t="s">
        <v>413</v>
      </c>
      <c r="T245" s="17" t="s">
        <v>119</v>
      </c>
    </row>
    <row r="246" spans="1:20" ht="36">
      <c r="A246" s="1" t="s">
        <v>360</v>
      </c>
      <c r="B246" s="1" t="s">
        <v>414</v>
      </c>
      <c r="C246" s="2" t="s">
        <v>25</v>
      </c>
      <c r="D246" s="2">
        <v>1</v>
      </c>
      <c r="E246" s="2">
        <v>1</v>
      </c>
      <c r="F246" s="2">
        <v>1</v>
      </c>
      <c r="G246" s="2">
        <v>1</v>
      </c>
      <c r="H246" s="2">
        <f>+SUM(Tabla13[[#This Row],[PRIMER TRIMESTRE]:[CUARTO TRIMESTRE]])</f>
        <v>4</v>
      </c>
      <c r="I246" s="16">
        <f>300000/4</f>
        <v>75000</v>
      </c>
      <c r="J246" s="16">
        <f>+Tabla13[[#This Row],[CANTIDAD TOTAL]]*Tabla13[[#This Row],[PRECIO UNITARIO ESTIMADO]]</f>
        <v>300000</v>
      </c>
      <c r="K246" s="16"/>
      <c r="L246" s="1" t="s">
        <v>42</v>
      </c>
      <c r="M246" s="2" t="s">
        <v>27</v>
      </c>
      <c r="N246" s="16"/>
      <c r="O246" s="3" t="s">
        <v>415</v>
      </c>
      <c r="T246" s="17" t="s">
        <v>121</v>
      </c>
    </row>
    <row r="247" spans="1:20">
      <c r="A247" s="1" t="s">
        <v>360</v>
      </c>
      <c r="B247" s="1" t="s">
        <v>416</v>
      </c>
      <c r="C247" s="2" t="s">
        <v>25</v>
      </c>
      <c r="E247" s="2">
        <v>1</v>
      </c>
      <c r="H247" s="2">
        <f>+SUM(Tabla13[[#This Row],[PRIMER TRIMESTRE]:[CUARTO TRIMESTRE]])</f>
        <v>1</v>
      </c>
      <c r="I247" s="16">
        <v>10000</v>
      </c>
      <c r="J247" s="16">
        <f>+Tabla13[[#This Row],[CANTIDAD TOTAL]]*Tabla13[[#This Row],[PRECIO UNITARIO ESTIMADO]]</f>
        <v>10000</v>
      </c>
      <c r="K247" s="16"/>
      <c r="L247" s="1" t="s">
        <v>26</v>
      </c>
      <c r="M247" s="2" t="s">
        <v>27</v>
      </c>
      <c r="N247" s="16"/>
      <c r="O247" s="3" t="s">
        <v>36</v>
      </c>
      <c r="T247" s="17" t="s">
        <v>124</v>
      </c>
    </row>
    <row r="248" spans="1:20" ht="36">
      <c r="A248" s="1" t="s">
        <v>360</v>
      </c>
      <c r="B248" s="1" t="s">
        <v>417</v>
      </c>
      <c r="C248" s="2" t="s">
        <v>25</v>
      </c>
      <c r="F248" s="2">
        <v>1000</v>
      </c>
      <c r="H248" s="2">
        <f>+SUM(Tabla13[[#This Row],[PRIMER TRIMESTRE]:[CUARTO TRIMESTRE]])</f>
        <v>1000</v>
      </c>
      <c r="I248" s="16">
        <v>250</v>
      </c>
      <c r="J248" s="16">
        <f>+Tabla13[[#This Row],[CANTIDAD TOTAL]]*Tabla13[[#This Row],[PRECIO UNITARIO ESTIMADO]]</f>
        <v>250000</v>
      </c>
      <c r="K248" s="16"/>
      <c r="L248" s="1" t="s">
        <v>42</v>
      </c>
      <c r="M248" s="2" t="s">
        <v>27</v>
      </c>
      <c r="N248" s="16"/>
      <c r="O248" s="3" t="s">
        <v>418</v>
      </c>
      <c r="T248" s="17" t="s">
        <v>119</v>
      </c>
    </row>
    <row r="249" spans="1:20">
      <c r="A249" s="1" t="s">
        <v>360</v>
      </c>
      <c r="B249" s="1" t="s">
        <v>419</v>
      </c>
      <c r="C249" s="2" t="s">
        <v>25</v>
      </c>
      <c r="F249" s="2">
        <v>1</v>
      </c>
      <c r="H249" s="2">
        <f>+SUM(Tabla13[[#This Row],[PRIMER TRIMESTRE]:[CUARTO TRIMESTRE]])</f>
        <v>1</v>
      </c>
      <c r="I249" s="16">
        <v>3000</v>
      </c>
      <c r="J249" s="16">
        <f>+Tabla13[[#This Row],[CANTIDAD TOTAL]]*Tabla13[[#This Row],[PRECIO UNITARIO ESTIMADO]]</f>
        <v>3000</v>
      </c>
      <c r="K249" s="16"/>
      <c r="L249" s="1" t="s">
        <v>26</v>
      </c>
      <c r="M249" s="2" t="s">
        <v>27</v>
      </c>
      <c r="N249" s="16"/>
      <c r="O249" s="3" t="s">
        <v>40</v>
      </c>
      <c r="T249" s="17" t="s">
        <v>121</v>
      </c>
    </row>
    <row r="250" spans="1:20">
      <c r="A250" s="1" t="s">
        <v>360</v>
      </c>
      <c r="B250" s="1" t="s">
        <v>420</v>
      </c>
      <c r="C250" s="2" t="s">
        <v>25</v>
      </c>
      <c r="F250" s="2">
        <v>1</v>
      </c>
      <c r="G250" s="2">
        <v>1</v>
      </c>
      <c r="H250" s="2">
        <f>+SUM(Tabla13[[#This Row],[PRIMER TRIMESTRE]:[CUARTO TRIMESTRE]])</f>
        <v>2</v>
      </c>
      <c r="I250" s="16">
        <v>5000</v>
      </c>
      <c r="J250" s="16">
        <f>+Tabla13[[#This Row],[CANTIDAD TOTAL]]*Tabla13[[#This Row],[PRECIO UNITARIO ESTIMADO]]</f>
        <v>10000</v>
      </c>
      <c r="K250" s="16"/>
      <c r="L250" s="1" t="s">
        <v>26</v>
      </c>
      <c r="M250" s="2" t="s">
        <v>27</v>
      </c>
      <c r="N250" s="16"/>
      <c r="O250" s="3" t="s">
        <v>40</v>
      </c>
      <c r="T250" s="17" t="s">
        <v>124</v>
      </c>
    </row>
    <row r="251" spans="1:20" ht="36">
      <c r="A251" s="1" t="s">
        <v>360</v>
      </c>
      <c r="B251" s="1" t="s">
        <v>421</v>
      </c>
      <c r="C251" s="2" t="s">
        <v>25</v>
      </c>
      <c r="D251" s="2">
        <v>1</v>
      </c>
      <c r="H251" s="2">
        <f>+SUM(Tabla13[[#This Row],[PRIMER TRIMESTRE]:[CUARTO TRIMESTRE]])</f>
        <v>1</v>
      </c>
      <c r="I251" s="16">
        <v>50000</v>
      </c>
      <c r="J251" s="16">
        <f>+Tabla13[[#This Row],[CANTIDAD TOTAL]]*Tabla13[[#This Row],[PRECIO UNITARIO ESTIMADO]]</f>
        <v>50000</v>
      </c>
      <c r="K251" s="16"/>
      <c r="L251" s="1" t="s">
        <v>26</v>
      </c>
      <c r="M251" s="2" t="s">
        <v>27</v>
      </c>
      <c r="N251" s="16"/>
      <c r="O251" s="3" t="s">
        <v>422</v>
      </c>
      <c r="T251" s="17" t="s">
        <v>119</v>
      </c>
    </row>
    <row r="252" spans="1:20" ht="36">
      <c r="A252" s="1" t="s">
        <v>423</v>
      </c>
      <c r="B252" s="1" t="s">
        <v>424</v>
      </c>
      <c r="C252" s="2" t="s">
        <v>25</v>
      </c>
      <c r="D252" s="2">
        <v>1</v>
      </c>
      <c r="E252" s="2">
        <v>1</v>
      </c>
      <c r="F252" s="2">
        <v>1</v>
      </c>
      <c r="G252" s="2">
        <v>1</v>
      </c>
      <c r="H252" s="2">
        <f>+SUM(Tabla13[[#This Row],[PRIMER TRIMESTRE]:[CUARTO TRIMESTRE]])</f>
        <v>4</v>
      </c>
      <c r="I252" s="16">
        <v>175000</v>
      </c>
      <c r="J252" s="16">
        <f>+Tabla13[[#This Row],[CANTIDAD TOTAL]]*Tabla13[[#This Row],[PRECIO UNITARIO ESTIMADO]]</f>
        <v>700000</v>
      </c>
      <c r="K252" s="16">
        <f>+Tabla13[[#This Row],[COSTO TOTAL UNITARIO ESTIMADO]]</f>
        <v>700000</v>
      </c>
      <c r="L252" s="1" t="s">
        <v>51</v>
      </c>
      <c r="M252" s="2" t="s">
        <v>27</v>
      </c>
      <c r="N252" s="16"/>
      <c r="O252" s="3" t="s">
        <v>425</v>
      </c>
      <c r="T252" s="17" t="s">
        <v>121</v>
      </c>
    </row>
    <row r="253" spans="1:20">
      <c r="A253" s="1" t="s">
        <v>426</v>
      </c>
      <c r="B253" s="1" t="s">
        <v>427</v>
      </c>
      <c r="C253" s="2" t="s">
        <v>25</v>
      </c>
      <c r="D253" s="2">
        <v>50</v>
      </c>
      <c r="E253" s="2">
        <v>50</v>
      </c>
      <c r="F253" s="2">
        <v>100</v>
      </c>
      <c r="G253" s="2">
        <v>50</v>
      </c>
      <c r="H253" s="2">
        <f>+SUM(Tabla13[[#This Row],[PRIMER TRIMESTRE]:[CUARTO TRIMESTRE]])</f>
        <v>250</v>
      </c>
      <c r="I253" s="16">
        <v>250</v>
      </c>
      <c r="J253" s="16">
        <f>+Tabla13[[#This Row],[CANTIDAD TOTAL]]*Tabla13[[#This Row],[PRECIO UNITARIO ESTIMADO]]</f>
        <v>62500</v>
      </c>
      <c r="K253" s="16">
        <f>+SUM(J253:J310)</f>
        <v>2382500</v>
      </c>
      <c r="L253" s="1" t="s">
        <v>26</v>
      </c>
      <c r="M253" s="2" t="s">
        <v>27</v>
      </c>
      <c r="N253" s="16"/>
      <c r="O253" s="3" t="s">
        <v>428</v>
      </c>
      <c r="T253" s="17" t="s">
        <v>124</v>
      </c>
    </row>
    <row r="254" spans="1:20">
      <c r="A254" s="1" t="s">
        <v>426</v>
      </c>
      <c r="B254" s="1" t="s">
        <v>429</v>
      </c>
      <c r="C254" s="2" t="s">
        <v>25</v>
      </c>
      <c r="E254" s="2">
        <v>40</v>
      </c>
      <c r="H254" s="2">
        <f>+SUM(Tabla13[[#This Row],[PRIMER TRIMESTRE]:[CUARTO TRIMESTRE]])</f>
        <v>40</v>
      </c>
      <c r="I254" s="16">
        <v>350</v>
      </c>
      <c r="J254" s="16">
        <f>+Tabla13[[#This Row],[CANTIDAD TOTAL]]*Tabla13[[#This Row],[PRECIO UNITARIO ESTIMADO]]</f>
        <v>14000</v>
      </c>
      <c r="K254" s="16"/>
      <c r="L254" s="1" t="s">
        <v>26</v>
      </c>
      <c r="M254" s="2" t="s">
        <v>27</v>
      </c>
      <c r="N254" s="16"/>
      <c r="O254" s="3" t="s">
        <v>430</v>
      </c>
      <c r="T254" s="17" t="s">
        <v>142</v>
      </c>
    </row>
    <row r="255" spans="1:20" s="18" customFormat="1">
      <c r="A255" s="1" t="s">
        <v>426</v>
      </c>
      <c r="B255" s="1" t="s">
        <v>431</v>
      </c>
      <c r="C255" s="2" t="s">
        <v>25</v>
      </c>
      <c r="D255" s="2">
        <v>100</v>
      </c>
      <c r="E255" s="2"/>
      <c r="F255" s="2"/>
      <c r="G255" s="2"/>
      <c r="H255" s="2">
        <f>+SUM(Tabla13[[#This Row],[PRIMER TRIMESTRE]:[CUARTO TRIMESTRE]])</f>
        <v>100</v>
      </c>
      <c r="I255" s="16">
        <v>250</v>
      </c>
      <c r="J255" s="16">
        <f>+Tabla13[[#This Row],[CANTIDAD TOTAL]]*Tabla13[[#This Row],[PRECIO UNITARIO ESTIMADO]]</f>
        <v>25000</v>
      </c>
      <c r="K255" s="16"/>
      <c r="L255" s="1" t="s">
        <v>26</v>
      </c>
      <c r="M255" s="2" t="s">
        <v>27</v>
      </c>
      <c r="N255" s="16"/>
      <c r="O255" s="3" t="s">
        <v>432</v>
      </c>
      <c r="T255" s="28"/>
    </row>
    <row r="256" spans="1:20" s="18" customFormat="1">
      <c r="A256" s="1" t="s">
        <v>426</v>
      </c>
      <c r="B256" s="1" t="s">
        <v>433</v>
      </c>
      <c r="C256" s="2" t="s">
        <v>25</v>
      </c>
      <c r="D256" s="2"/>
      <c r="E256" s="2">
        <v>85</v>
      </c>
      <c r="F256" s="2">
        <v>85</v>
      </c>
      <c r="G256" s="2"/>
      <c r="H256" s="2">
        <f>+SUM(Tabla13[[#This Row],[PRIMER TRIMESTRE]:[CUARTO TRIMESTRE]])</f>
        <v>170</v>
      </c>
      <c r="I256" s="16">
        <v>350</v>
      </c>
      <c r="J256" s="16">
        <f>+Tabla13[[#This Row],[CANTIDAD TOTAL]]*Tabla13[[#This Row],[PRECIO UNITARIO ESTIMADO]]</f>
        <v>59500</v>
      </c>
      <c r="K256" s="16"/>
      <c r="L256" s="1" t="s">
        <v>26</v>
      </c>
      <c r="M256" s="2" t="s">
        <v>27</v>
      </c>
      <c r="N256" s="16"/>
      <c r="O256" s="3" t="s">
        <v>281</v>
      </c>
      <c r="T256" s="28"/>
    </row>
    <row r="257" spans="1:20" s="18" customFormat="1">
      <c r="A257" s="1" t="s">
        <v>426</v>
      </c>
      <c r="B257" s="1" t="s">
        <v>434</v>
      </c>
      <c r="C257" s="2" t="s">
        <v>25</v>
      </c>
      <c r="D257" s="2">
        <v>280</v>
      </c>
      <c r="E257" s="2">
        <v>280</v>
      </c>
      <c r="F257" s="2">
        <v>280</v>
      </c>
      <c r="G257" s="2">
        <v>280</v>
      </c>
      <c r="H257" s="2">
        <f>+SUM(Tabla13[[#This Row],[PRIMER TRIMESTRE]:[CUARTO TRIMESTRE]])</f>
        <v>1120</v>
      </c>
      <c r="I257" s="16">
        <v>250</v>
      </c>
      <c r="J257" s="16">
        <f>+Tabla13[[#This Row],[CANTIDAD TOTAL]]*Tabla13[[#This Row],[PRECIO UNITARIO ESTIMADO]]</f>
        <v>280000</v>
      </c>
      <c r="K257" s="16"/>
      <c r="L257" s="1" t="s">
        <v>42</v>
      </c>
      <c r="M257" s="2" t="s">
        <v>27</v>
      </c>
      <c r="N257" s="16"/>
      <c r="O257" s="3" t="s">
        <v>375</v>
      </c>
      <c r="T257" s="28"/>
    </row>
    <row r="258" spans="1:20" s="18" customFormat="1">
      <c r="A258" s="1" t="s">
        <v>426</v>
      </c>
      <c r="B258" s="1" t="s">
        <v>435</v>
      </c>
      <c r="C258" s="2" t="s">
        <v>25</v>
      </c>
      <c r="D258" s="2"/>
      <c r="E258" s="2">
        <v>50</v>
      </c>
      <c r="F258" s="2"/>
      <c r="G258" s="2">
        <v>50</v>
      </c>
      <c r="H258" s="2">
        <f>+SUM(Tabla13[[#This Row],[PRIMER TRIMESTRE]:[CUARTO TRIMESTRE]])</f>
        <v>100</v>
      </c>
      <c r="I258" s="16">
        <v>600</v>
      </c>
      <c r="J258" s="16">
        <f>+Tabla13[[#This Row],[CANTIDAD TOTAL]]*Tabla13[[#This Row],[PRECIO UNITARIO ESTIMADO]]</f>
        <v>60000</v>
      </c>
      <c r="K258" s="16"/>
      <c r="L258" s="1" t="s">
        <v>26</v>
      </c>
      <c r="M258" s="2" t="s">
        <v>27</v>
      </c>
      <c r="N258" s="16"/>
      <c r="O258" s="3" t="s">
        <v>55</v>
      </c>
      <c r="T258" s="28"/>
    </row>
    <row r="259" spans="1:20" s="18" customFormat="1">
      <c r="A259" s="1" t="s">
        <v>426</v>
      </c>
      <c r="B259" s="1" t="s">
        <v>436</v>
      </c>
      <c r="C259" s="2" t="s">
        <v>270</v>
      </c>
      <c r="D259" s="2"/>
      <c r="E259" s="2"/>
      <c r="F259" s="2"/>
      <c r="G259" s="2">
        <v>250</v>
      </c>
      <c r="H259" s="2">
        <f>+SUM(Tabla13[[#This Row],[PRIMER TRIMESTRE]:[CUARTO TRIMESTRE]])</f>
        <v>250</v>
      </c>
      <c r="I259" s="16">
        <v>250</v>
      </c>
      <c r="J259" s="16">
        <f>+Tabla13[[#This Row],[CANTIDAD TOTAL]]*Tabla13[[#This Row],[PRECIO UNITARIO ESTIMADO]]</f>
        <v>62500</v>
      </c>
      <c r="K259" s="16"/>
      <c r="L259" s="1" t="s">
        <v>26</v>
      </c>
      <c r="M259" s="2" t="s">
        <v>27</v>
      </c>
      <c r="N259" s="16"/>
      <c r="O259" s="3" t="s">
        <v>271</v>
      </c>
      <c r="T259" s="28"/>
    </row>
    <row r="260" spans="1:20" s="18" customFormat="1">
      <c r="A260" s="1" t="s">
        <v>426</v>
      </c>
      <c r="B260" s="1" t="s">
        <v>437</v>
      </c>
      <c r="C260" s="2" t="s">
        <v>270</v>
      </c>
      <c r="D260" s="2">
        <v>70</v>
      </c>
      <c r="E260" s="2">
        <v>35</v>
      </c>
      <c r="F260" s="2">
        <v>105</v>
      </c>
      <c r="G260" s="2">
        <v>140</v>
      </c>
      <c r="H260" s="2">
        <f>+SUM(Tabla13[[#This Row],[PRIMER TRIMESTRE]:[CUARTO TRIMESTRE]])</f>
        <v>350</v>
      </c>
      <c r="I260" s="16">
        <v>200</v>
      </c>
      <c r="J260" s="16">
        <f>+Tabla13[[#This Row],[CANTIDAD TOTAL]]*Tabla13[[#This Row],[PRECIO UNITARIO ESTIMADO]]</f>
        <v>70000</v>
      </c>
      <c r="K260" s="16"/>
      <c r="L260" s="1" t="s">
        <v>26</v>
      </c>
      <c r="M260" s="2" t="s">
        <v>27</v>
      </c>
      <c r="N260" s="16"/>
      <c r="O260" s="3" t="s">
        <v>438</v>
      </c>
      <c r="T260" s="28"/>
    </row>
    <row r="261" spans="1:20" s="18" customFormat="1">
      <c r="A261" s="1" t="s">
        <v>426</v>
      </c>
      <c r="B261" s="1" t="s">
        <v>439</v>
      </c>
      <c r="C261" s="2" t="s">
        <v>270</v>
      </c>
      <c r="D261" s="2"/>
      <c r="E261" s="2">
        <v>100</v>
      </c>
      <c r="F261" s="2"/>
      <c r="G261" s="2"/>
      <c r="H261" s="2">
        <f>+SUM(Tabla13[[#This Row],[PRIMER TRIMESTRE]:[CUARTO TRIMESTRE]])</f>
        <v>100</v>
      </c>
      <c r="I261" s="16">
        <v>250</v>
      </c>
      <c r="J261" s="16">
        <f>+Tabla13[[#This Row],[CANTIDAD TOTAL]]*Tabla13[[#This Row],[PRECIO UNITARIO ESTIMADO]]</f>
        <v>25000</v>
      </c>
      <c r="K261" s="16"/>
      <c r="L261" s="1" t="s">
        <v>26</v>
      </c>
      <c r="M261" s="2" t="s">
        <v>27</v>
      </c>
      <c r="N261" s="16"/>
      <c r="O261" s="3" t="s">
        <v>377</v>
      </c>
      <c r="T261" s="28"/>
    </row>
    <row r="262" spans="1:20" s="18" customFormat="1">
      <c r="A262" s="1" t="s">
        <v>426</v>
      </c>
      <c r="B262" s="1" t="s">
        <v>439</v>
      </c>
      <c r="C262" s="2" t="s">
        <v>270</v>
      </c>
      <c r="D262" s="2"/>
      <c r="E262" s="2"/>
      <c r="F262" s="2">
        <v>50</v>
      </c>
      <c r="G262" s="2">
        <v>50</v>
      </c>
      <c r="H262" s="2">
        <f>+SUM(Tabla13[[#This Row],[PRIMER TRIMESTRE]:[CUARTO TRIMESTRE]])</f>
        <v>100</v>
      </c>
      <c r="I262" s="16">
        <v>250</v>
      </c>
      <c r="J262" s="16">
        <f>+Tabla13[[#This Row],[CANTIDAD TOTAL]]*Tabla13[[#This Row],[PRECIO UNITARIO ESTIMADO]]</f>
        <v>25000</v>
      </c>
      <c r="K262" s="16"/>
      <c r="L262" s="1" t="s">
        <v>26</v>
      </c>
      <c r="M262" s="2" t="s">
        <v>27</v>
      </c>
      <c r="N262" s="16"/>
      <c r="O262" s="3" t="s">
        <v>379</v>
      </c>
      <c r="T262" s="28"/>
    </row>
    <row r="263" spans="1:20" s="18" customFormat="1">
      <c r="A263" s="1" t="s">
        <v>426</v>
      </c>
      <c r="B263" s="1" t="s">
        <v>440</v>
      </c>
      <c r="C263" s="2" t="s">
        <v>25</v>
      </c>
      <c r="D263" s="2">
        <v>50</v>
      </c>
      <c r="E263" s="2">
        <v>50</v>
      </c>
      <c r="F263" s="2">
        <v>50</v>
      </c>
      <c r="G263" s="2"/>
      <c r="H263" s="2">
        <f>+SUM(Tabla13[[#This Row],[PRIMER TRIMESTRE]:[CUARTO TRIMESTRE]])</f>
        <v>150</v>
      </c>
      <c r="I263" s="16">
        <v>250</v>
      </c>
      <c r="J263" s="16">
        <f>+Tabla13[[#This Row],[CANTIDAD TOTAL]]*Tabla13[[#This Row],[PRECIO UNITARIO ESTIMADO]]</f>
        <v>37500</v>
      </c>
      <c r="K263" s="16"/>
      <c r="L263" s="1" t="s">
        <v>26</v>
      </c>
      <c r="M263" s="2" t="s">
        <v>27</v>
      </c>
      <c r="N263" s="16"/>
      <c r="O263" s="3" t="s">
        <v>441</v>
      </c>
      <c r="T263" s="28"/>
    </row>
    <row r="264" spans="1:20" s="18" customFormat="1">
      <c r="A264" s="1" t="s">
        <v>426</v>
      </c>
      <c r="B264" s="1" t="s">
        <v>436</v>
      </c>
      <c r="C264" s="2" t="s">
        <v>25</v>
      </c>
      <c r="D264" s="2"/>
      <c r="E264" s="2">
        <v>200</v>
      </c>
      <c r="F264" s="2"/>
      <c r="G264" s="2"/>
      <c r="H264" s="2">
        <f>+SUM(Tabla13[[#This Row],[PRIMER TRIMESTRE]:[CUARTO TRIMESTRE]])</f>
        <v>200</v>
      </c>
      <c r="I264" s="16">
        <v>250</v>
      </c>
      <c r="J264" s="16">
        <f>+Tabla13[[#This Row],[CANTIDAD TOTAL]]*Tabla13[[#This Row],[PRECIO UNITARIO ESTIMADO]]</f>
        <v>50000</v>
      </c>
      <c r="K264" s="16"/>
      <c r="L264" s="1" t="s">
        <v>26</v>
      </c>
      <c r="M264" s="2" t="s">
        <v>27</v>
      </c>
      <c r="N264" s="16"/>
      <c r="O264" s="3" t="s">
        <v>28</v>
      </c>
      <c r="T264" s="28"/>
    </row>
    <row r="265" spans="1:20" s="18" customFormat="1">
      <c r="A265" s="1" t="s">
        <v>426</v>
      </c>
      <c r="B265" s="1" t="s">
        <v>442</v>
      </c>
      <c r="C265" s="2" t="s">
        <v>25</v>
      </c>
      <c r="D265" s="2"/>
      <c r="E265" s="2"/>
      <c r="F265" s="2"/>
      <c r="G265" s="2">
        <v>200</v>
      </c>
      <c r="H265" s="2">
        <f>+SUM(Tabla13[[#This Row],[PRIMER TRIMESTRE]:[CUARTO TRIMESTRE]])</f>
        <v>200</v>
      </c>
      <c r="I265" s="16">
        <v>250</v>
      </c>
      <c r="J265" s="16">
        <f>+Tabla13[[#This Row],[CANTIDAD TOTAL]]*Tabla13[[#This Row],[PRECIO UNITARIO ESTIMADO]]</f>
        <v>50000</v>
      </c>
      <c r="K265" s="16"/>
      <c r="L265" s="1" t="s">
        <v>26</v>
      </c>
      <c r="M265" s="2" t="s">
        <v>27</v>
      </c>
      <c r="N265" s="16"/>
      <c r="O265" s="3" t="s">
        <v>381</v>
      </c>
      <c r="T265" s="28"/>
    </row>
    <row r="266" spans="1:20" s="18" customFormat="1">
      <c r="A266" s="1" t="s">
        <v>426</v>
      </c>
      <c r="B266" s="1" t="s">
        <v>433</v>
      </c>
      <c r="C266" s="2" t="s">
        <v>25</v>
      </c>
      <c r="D266" s="2"/>
      <c r="E266" s="2">
        <v>80</v>
      </c>
      <c r="F266" s="2"/>
      <c r="G266" s="2"/>
      <c r="H266" s="2">
        <f>+SUM(Tabla13[[#This Row],[PRIMER TRIMESTRE]:[CUARTO TRIMESTRE]])</f>
        <v>80</v>
      </c>
      <c r="I266" s="16">
        <v>250</v>
      </c>
      <c r="J266" s="16">
        <f>+Tabla13[[#This Row],[CANTIDAD TOTAL]]*Tabla13[[#This Row],[PRECIO UNITARIO ESTIMADO]]</f>
        <v>20000</v>
      </c>
      <c r="K266" s="16"/>
      <c r="L266" s="1" t="s">
        <v>26</v>
      </c>
      <c r="M266" s="2" t="s">
        <v>27</v>
      </c>
      <c r="N266" s="16"/>
      <c r="O266" s="3" t="s">
        <v>383</v>
      </c>
      <c r="T266" s="28"/>
    </row>
    <row r="267" spans="1:20" s="18" customFormat="1">
      <c r="A267" s="1" t="s">
        <v>426</v>
      </c>
      <c r="B267" s="1" t="s">
        <v>429</v>
      </c>
      <c r="C267" s="2" t="s">
        <v>25</v>
      </c>
      <c r="D267" s="2"/>
      <c r="E267" s="2"/>
      <c r="F267" s="2"/>
      <c r="G267" s="2">
        <v>100</v>
      </c>
      <c r="H267" s="2">
        <f>+SUM(Tabla13[[#This Row],[PRIMER TRIMESTRE]:[CUARTO TRIMESTRE]])</f>
        <v>100</v>
      </c>
      <c r="I267" s="16">
        <v>250</v>
      </c>
      <c r="J267" s="16">
        <f>+Tabla13[[#This Row],[CANTIDAD TOTAL]]*Tabla13[[#This Row],[PRECIO UNITARIO ESTIMADO]]</f>
        <v>25000</v>
      </c>
      <c r="K267" s="16"/>
      <c r="L267" s="1" t="s">
        <v>26</v>
      </c>
      <c r="M267" s="2" t="s">
        <v>27</v>
      </c>
      <c r="N267" s="16"/>
      <c r="O267" s="3" t="s">
        <v>443</v>
      </c>
      <c r="T267" s="28"/>
    </row>
    <row r="268" spans="1:20" s="18" customFormat="1">
      <c r="A268" s="1" t="s">
        <v>426</v>
      </c>
      <c r="B268" s="1" t="s">
        <v>444</v>
      </c>
      <c r="C268" s="2" t="s">
        <v>25</v>
      </c>
      <c r="D268" s="2">
        <v>20</v>
      </c>
      <c r="E268" s="2">
        <v>20</v>
      </c>
      <c r="F268" s="2"/>
      <c r="G268" s="2"/>
      <c r="H268" s="2">
        <f>+SUM(Tabla13[[#This Row],[PRIMER TRIMESTRE]:[CUARTO TRIMESTRE]])</f>
        <v>40</v>
      </c>
      <c r="I268" s="16">
        <v>250</v>
      </c>
      <c r="J268" s="16">
        <f>+Tabla13[[#This Row],[CANTIDAD TOTAL]]*Tabla13[[#This Row],[PRECIO UNITARIO ESTIMADO]]</f>
        <v>10000</v>
      </c>
      <c r="K268" s="16"/>
      <c r="L268" s="1" t="s">
        <v>26</v>
      </c>
      <c r="M268" s="2" t="s">
        <v>27</v>
      </c>
      <c r="N268" s="16"/>
      <c r="O268" s="3" t="s">
        <v>445</v>
      </c>
      <c r="T268" s="28"/>
    </row>
    <row r="269" spans="1:20" s="18" customFormat="1">
      <c r="A269" s="1" t="s">
        <v>426</v>
      </c>
      <c r="B269" s="1" t="s">
        <v>446</v>
      </c>
      <c r="C269" s="2" t="s">
        <v>25</v>
      </c>
      <c r="D269" s="2">
        <v>50</v>
      </c>
      <c r="E269" s="2">
        <v>50</v>
      </c>
      <c r="F269" s="2"/>
      <c r="G269" s="2"/>
      <c r="H269" s="2">
        <f>+SUM(Tabla13[[#This Row],[PRIMER TRIMESTRE]:[CUARTO TRIMESTRE]])</f>
        <v>100</v>
      </c>
      <c r="I269" s="16">
        <v>250</v>
      </c>
      <c r="J269" s="16">
        <f>+Tabla13[[#This Row],[CANTIDAD TOTAL]]*Tabla13[[#This Row],[PRECIO UNITARIO ESTIMADO]]</f>
        <v>25000</v>
      </c>
      <c r="K269" s="16"/>
      <c r="L269" s="1" t="s">
        <v>26</v>
      </c>
      <c r="M269" s="2" t="s">
        <v>27</v>
      </c>
      <c r="N269" s="16"/>
      <c r="O269" s="3" t="s">
        <v>447</v>
      </c>
      <c r="T269" s="28"/>
    </row>
    <row r="270" spans="1:20" s="18" customFormat="1">
      <c r="A270" s="1" t="s">
        <v>426</v>
      </c>
      <c r="B270" s="1" t="s">
        <v>448</v>
      </c>
      <c r="C270" s="2" t="s">
        <v>94</v>
      </c>
      <c r="D270" s="2"/>
      <c r="E270" s="2">
        <v>20</v>
      </c>
      <c r="F270" s="2"/>
      <c r="G270" s="2"/>
      <c r="H270" s="2">
        <f>+SUM(Tabla13[[#This Row],[PRIMER TRIMESTRE]:[CUARTO TRIMESTRE]])</f>
        <v>20</v>
      </c>
      <c r="I270" s="16">
        <v>250</v>
      </c>
      <c r="J270" s="16">
        <f>+Tabla13[[#This Row],[CANTIDAD TOTAL]]*Tabla13[[#This Row],[PRECIO UNITARIO ESTIMADO]]</f>
        <v>5000</v>
      </c>
      <c r="K270" s="16"/>
      <c r="L270" s="1" t="s">
        <v>26</v>
      </c>
      <c r="M270" s="2" t="s">
        <v>27</v>
      </c>
      <c r="N270" s="16"/>
      <c r="O270" s="3" t="s">
        <v>449</v>
      </c>
      <c r="T270" s="28"/>
    </row>
    <row r="271" spans="1:20" s="18" customFormat="1">
      <c r="A271" s="1" t="s">
        <v>426</v>
      </c>
      <c r="B271" s="1" t="s">
        <v>448</v>
      </c>
      <c r="C271" s="2" t="s">
        <v>94</v>
      </c>
      <c r="D271" s="2"/>
      <c r="E271" s="2"/>
      <c r="F271" s="2"/>
      <c r="G271" s="2">
        <v>20</v>
      </c>
      <c r="H271" s="2">
        <f>+SUM(Tabla13[[#This Row],[PRIMER TRIMESTRE]:[CUARTO TRIMESTRE]])</f>
        <v>20</v>
      </c>
      <c r="I271" s="16">
        <v>250</v>
      </c>
      <c r="J271" s="16">
        <f>+Tabla13[[#This Row],[CANTIDAD TOTAL]]*Tabla13[[#This Row],[PRECIO UNITARIO ESTIMADO]]</f>
        <v>5000</v>
      </c>
      <c r="K271" s="16"/>
      <c r="L271" s="1" t="s">
        <v>26</v>
      </c>
      <c r="M271" s="2" t="s">
        <v>27</v>
      </c>
      <c r="N271" s="16"/>
      <c r="O271" s="3" t="s">
        <v>450</v>
      </c>
      <c r="T271" s="28"/>
    </row>
    <row r="272" spans="1:20" s="18" customFormat="1">
      <c r="A272" s="1" t="s">
        <v>426</v>
      </c>
      <c r="B272" s="1" t="s">
        <v>451</v>
      </c>
      <c r="C272" s="2" t="s">
        <v>94</v>
      </c>
      <c r="D272" s="2"/>
      <c r="E272" s="2">
        <v>40</v>
      </c>
      <c r="F272" s="2"/>
      <c r="G272" s="2"/>
      <c r="H272" s="2">
        <f>+SUM(Tabla13[[#This Row],[PRIMER TRIMESTRE]:[CUARTO TRIMESTRE]])</f>
        <v>40</v>
      </c>
      <c r="I272" s="16">
        <v>350</v>
      </c>
      <c r="J272" s="16">
        <f>+Tabla13[[#This Row],[CANTIDAD TOTAL]]*Tabla13[[#This Row],[PRECIO UNITARIO ESTIMADO]]</f>
        <v>14000</v>
      </c>
      <c r="K272" s="16"/>
      <c r="L272" s="1" t="s">
        <v>26</v>
      </c>
      <c r="M272" s="2" t="s">
        <v>27</v>
      </c>
      <c r="N272" s="16"/>
      <c r="O272" s="3" t="s">
        <v>452</v>
      </c>
      <c r="T272" s="28"/>
    </row>
    <row r="273" spans="1:20" s="18" customFormat="1">
      <c r="A273" s="1" t="s">
        <v>426</v>
      </c>
      <c r="B273" s="1" t="s">
        <v>451</v>
      </c>
      <c r="C273" s="2" t="s">
        <v>94</v>
      </c>
      <c r="D273" s="2"/>
      <c r="E273" s="2"/>
      <c r="F273" s="2">
        <v>40</v>
      </c>
      <c r="G273" s="2"/>
      <c r="H273" s="2">
        <f>+SUM(Tabla13[[#This Row],[PRIMER TRIMESTRE]:[CUARTO TRIMESTRE]])</f>
        <v>40</v>
      </c>
      <c r="I273" s="16">
        <v>350</v>
      </c>
      <c r="J273" s="16">
        <f>+Tabla13[[#This Row],[CANTIDAD TOTAL]]*Tabla13[[#This Row],[PRECIO UNITARIO ESTIMADO]]</f>
        <v>14000</v>
      </c>
      <c r="K273" s="16"/>
      <c r="L273" s="1" t="s">
        <v>26</v>
      </c>
      <c r="M273" s="2" t="s">
        <v>27</v>
      </c>
      <c r="N273" s="16"/>
      <c r="O273" s="3" t="s">
        <v>453</v>
      </c>
      <c r="T273" s="28"/>
    </row>
    <row r="274" spans="1:20" s="18" customFormat="1">
      <c r="A274" s="1" t="s">
        <v>426</v>
      </c>
      <c r="B274" s="1" t="s">
        <v>454</v>
      </c>
      <c r="C274" s="2" t="s">
        <v>94</v>
      </c>
      <c r="D274" s="2"/>
      <c r="E274" s="2">
        <v>50</v>
      </c>
      <c r="F274" s="2"/>
      <c r="G274" s="2"/>
      <c r="H274" s="2">
        <f>+SUM(Tabla13[[#This Row],[PRIMER TRIMESTRE]:[CUARTO TRIMESTRE]])</f>
        <v>50</v>
      </c>
      <c r="I274" s="16">
        <v>250</v>
      </c>
      <c r="J274" s="16">
        <f>+Tabla13[[#This Row],[CANTIDAD TOTAL]]*Tabla13[[#This Row],[PRECIO UNITARIO ESTIMADO]]</f>
        <v>12500</v>
      </c>
      <c r="K274" s="16"/>
      <c r="L274" s="1" t="s">
        <v>26</v>
      </c>
      <c r="M274" s="2" t="s">
        <v>27</v>
      </c>
      <c r="N274" s="16"/>
      <c r="O274" s="3" t="s">
        <v>455</v>
      </c>
      <c r="T274" s="28"/>
    </row>
    <row r="275" spans="1:20" s="18" customFormat="1">
      <c r="A275" s="1" t="s">
        <v>426</v>
      </c>
      <c r="B275" s="1" t="s">
        <v>456</v>
      </c>
      <c r="C275" s="2" t="s">
        <v>94</v>
      </c>
      <c r="D275" s="2"/>
      <c r="E275" s="2"/>
      <c r="F275" s="2"/>
      <c r="G275" s="2">
        <v>100</v>
      </c>
      <c r="H275" s="2">
        <f>+SUM(Tabla13[[#This Row],[PRIMER TRIMESTRE]:[CUARTO TRIMESTRE]])</f>
        <v>100</v>
      </c>
      <c r="I275" s="16">
        <v>1200</v>
      </c>
      <c r="J275" s="16">
        <f>+Tabla13[[#This Row],[CANTIDAD TOTAL]]*Tabla13[[#This Row],[PRECIO UNITARIO ESTIMADO]]</f>
        <v>120000</v>
      </c>
      <c r="K275" s="16"/>
      <c r="L275" s="1" t="s">
        <v>26</v>
      </c>
      <c r="M275" s="2" t="s">
        <v>27</v>
      </c>
      <c r="N275" s="16"/>
      <c r="O275" s="3" t="s">
        <v>283</v>
      </c>
      <c r="T275" s="28"/>
    </row>
    <row r="276" spans="1:20" s="18" customFormat="1">
      <c r="A276" s="1" t="s">
        <v>426</v>
      </c>
      <c r="B276" s="1" t="s">
        <v>457</v>
      </c>
      <c r="C276" s="2" t="s">
        <v>94</v>
      </c>
      <c r="D276" s="2">
        <v>80</v>
      </c>
      <c r="E276" s="2"/>
      <c r="F276" s="2"/>
      <c r="G276" s="2"/>
      <c r="H276" s="2">
        <f>+SUM(Tabla13[[#This Row],[PRIMER TRIMESTRE]:[CUARTO TRIMESTRE]])</f>
        <v>80</v>
      </c>
      <c r="I276" s="16">
        <v>350</v>
      </c>
      <c r="J276" s="16">
        <f>+Tabla13[[#This Row],[CANTIDAD TOTAL]]*Tabla13[[#This Row],[PRECIO UNITARIO ESTIMADO]]</f>
        <v>28000</v>
      </c>
      <c r="K276" s="16"/>
      <c r="L276" s="1" t="s">
        <v>26</v>
      </c>
      <c r="M276" s="2" t="s">
        <v>27</v>
      </c>
      <c r="N276" s="16"/>
      <c r="O276" s="3" t="s">
        <v>160</v>
      </c>
      <c r="T276" s="28"/>
    </row>
    <row r="277" spans="1:20" s="18" customFormat="1">
      <c r="A277" s="1" t="s">
        <v>426</v>
      </c>
      <c r="B277" s="1" t="s">
        <v>458</v>
      </c>
      <c r="C277" s="2" t="s">
        <v>94</v>
      </c>
      <c r="D277" s="2"/>
      <c r="E277" s="2">
        <v>80</v>
      </c>
      <c r="F277" s="2"/>
      <c r="G277" s="2"/>
      <c r="H277" s="2">
        <f>+SUM(Tabla13[[#This Row],[PRIMER TRIMESTRE]:[CUARTO TRIMESTRE]])</f>
        <v>80</v>
      </c>
      <c r="I277" s="16">
        <v>350</v>
      </c>
      <c r="J277" s="16">
        <f>+Tabla13[[#This Row],[CANTIDAD TOTAL]]*Tabla13[[#This Row],[PRECIO UNITARIO ESTIMADO]]</f>
        <v>28000</v>
      </c>
      <c r="K277" s="16"/>
      <c r="L277" s="1" t="s">
        <v>26</v>
      </c>
      <c r="M277" s="2" t="s">
        <v>27</v>
      </c>
      <c r="N277" s="16"/>
      <c r="O277" s="3" t="s">
        <v>161</v>
      </c>
      <c r="T277" s="28"/>
    </row>
    <row r="278" spans="1:20" s="18" customFormat="1">
      <c r="A278" s="1" t="s">
        <v>426</v>
      </c>
      <c r="B278" s="1" t="s">
        <v>459</v>
      </c>
      <c r="C278" s="2" t="s">
        <v>94</v>
      </c>
      <c r="D278" s="2"/>
      <c r="E278" s="2"/>
      <c r="F278" s="2">
        <v>80</v>
      </c>
      <c r="G278" s="2"/>
      <c r="H278" s="2">
        <f>+SUM(Tabla13[[#This Row],[PRIMER TRIMESTRE]:[CUARTO TRIMESTRE]])</f>
        <v>80</v>
      </c>
      <c r="I278" s="16">
        <v>350</v>
      </c>
      <c r="J278" s="16">
        <f>+Tabla13[[#This Row],[CANTIDAD TOTAL]]*Tabla13[[#This Row],[PRECIO UNITARIO ESTIMADO]]</f>
        <v>28000</v>
      </c>
      <c r="K278" s="16"/>
      <c r="L278" s="1" t="s">
        <v>26</v>
      </c>
      <c r="M278" s="2" t="s">
        <v>27</v>
      </c>
      <c r="N278" s="16"/>
      <c r="O278" s="3" t="s">
        <v>162</v>
      </c>
      <c r="T278" s="28"/>
    </row>
    <row r="279" spans="1:20" s="18" customFormat="1" ht="36">
      <c r="A279" s="1" t="s">
        <v>426</v>
      </c>
      <c r="B279" s="1" t="s">
        <v>460</v>
      </c>
      <c r="C279" s="2" t="s">
        <v>94</v>
      </c>
      <c r="D279" s="2"/>
      <c r="E279" s="2">
        <v>100</v>
      </c>
      <c r="F279" s="2"/>
      <c r="G279" s="2"/>
      <c r="H279" s="2">
        <f>+SUM(Tabla13[[#This Row],[PRIMER TRIMESTRE]:[CUARTO TRIMESTRE]])</f>
        <v>100</v>
      </c>
      <c r="I279" s="16">
        <v>250</v>
      </c>
      <c r="J279" s="16">
        <f>+Tabla13[[#This Row],[CANTIDAD TOTAL]]*Tabla13[[#This Row],[PRECIO UNITARIO ESTIMADO]]</f>
        <v>25000</v>
      </c>
      <c r="K279" s="16"/>
      <c r="L279" s="1" t="s">
        <v>26</v>
      </c>
      <c r="M279" s="2" t="s">
        <v>27</v>
      </c>
      <c r="N279" s="16"/>
      <c r="O279" s="3" t="s">
        <v>303</v>
      </c>
      <c r="T279" s="28"/>
    </row>
    <row r="280" spans="1:20" s="18" customFormat="1" ht="36">
      <c r="A280" s="1" t="s">
        <v>426</v>
      </c>
      <c r="B280" s="1" t="s">
        <v>461</v>
      </c>
      <c r="C280" s="2" t="s">
        <v>94</v>
      </c>
      <c r="D280" s="2">
        <v>100</v>
      </c>
      <c r="E280" s="2"/>
      <c r="F280" s="2"/>
      <c r="G280" s="2"/>
      <c r="H280" s="2">
        <f>+SUM(Tabla13[[#This Row],[PRIMER TRIMESTRE]:[CUARTO TRIMESTRE]])</f>
        <v>100</v>
      </c>
      <c r="I280" s="16">
        <v>350</v>
      </c>
      <c r="J280" s="16">
        <f>+Tabla13[[#This Row],[CANTIDAD TOTAL]]*Tabla13[[#This Row],[PRECIO UNITARIO ESTIMADO]]</f>
        <v>35000</v>
      </c>
      <c r="K280" s="16"/>
      <c r="L280" s="1" t="s">
        <v>26</v>
      </c>
      <c r="M280" s="2" t="s">
        <v>27</v>
      </c>
      <c r="N280" s="16"/>
      <c r="O280" s="3" t="s">
        <v>303</v>
      </c>
      <c r="T280" s="28"/>
    </row>
    <row r="281" spans="1:20" s="18" customFormat="1" ht="36">
      <c r="A281" s="1" t="s">
        <v>426</v>
      </c>
      <c r="B281" s="1" t="s">
        <v>460</v>
      </c>
      <c r="C281" s="2" t="s">
        <v>94</v>
      </c>
      <c r="D281" s="2"/>
      <c r="E281" s="2"/>
      <c r="F281" s="2"/>
      <c r="G281" s="2">
        <v>100</v>
      </c>
      <c r="H281" s="2">
        <f>+SUM(Tabla13[[#This Row],[PRIMER TRIMESTRE]:[CUARTO TRIMESTRE]])</f>
        <v>100</v>
      </c>
      <c r="I281" s="16">
        <v>250</v>
      </c>
      <c r="J281" s="16">
        <f>+Tabla13[[#This Row],[CANTIDAD TOTAL]]*Tabla13[[#This Row],[PRECIO UNITARIO ESTIMADO]]</f>
        <v>25000</v>
      </c>
      <c r="K281" s="16"/>
      <c r="L281" s="1" t="s">
        <v>26</v>
      </c>
      <c r="M281" s="2" t="s">
        <v>27</v>
      </c>
      <c r="N281" s="16"/>
      <c r="O281" s="3" t="s">
        <v>304</v>
      </c>
      <c r="T281" s="28"/>
    </row>
    <row r="282" spans="1:20" s="18" customFormat="1" ht="36">
      <c r="A282" s="1" t="s">
        <v>426</v>
      </c>
      <c r="B282" s="1" t="s">
        <v>462</v>
      </c>
      <c r="C282" s="2" t="s">
        <v>94</v>
      </c>
      <c r="D282" s="2"/>
      <c r="E282" s="2"/>
      <c r="F282" s="2">
        <v>100</v>
      </c>
      <c r="G282" s="2"/>
      <c r="H282" s="2">
        <f>+SUM(Tabla13[[#This Row],[PRIMER TRIMESTRE]:[CUARTO TRIMESTRE]])</f>
        <v>100</v>
      </c>
      <c r="I282" s="16">
        <v>350</v>
      </c>
      <c r="J282" s="16">
        <f>+Tabla13[[#This Row],[CANTIDAD TOTAL]]*Tabla13[[#This Row],[PRECIO UNITARIO ESTIMADO]]</f>
        <v>35000</v>
      </c>
      <c r="K282" s="16"/>
      <c r="L282" s="1" t="s">
        <v>26</v>
      </c>
      <c r="M282" s="2" t="s">
        <v>27</v>
      </c>
      <c r="N282" s="16"/>
      <c r="O282" s="3" t="s">
        <v>304</v>
      </c>
      <c r="T282" s="28"/>
    </row>
    <row r="283" spans="1:20" s="18" customFormat="1">
      <c r="A283" s="1" t="s">
        <v>426</v>
      </c>
      <c r="B283" s="1" t="s">
        <v>463</v>
      </c>
      <c r="C283" s="2" t="s">
        <v>94</v>
      </c>
      <c r="D283" s="2"/>
      <c r="E283" s="2"/>
      <c r="F283" s="2">
        <v>100</v>
      </c>
      <c r="G283" s="2"/>
      <c r="H283" s="2">
        <f>+SUM(Tabla13[[#This Row],[PRIMER TRIMESTRE]:[CUARTO TRIMESTRE]])</f>
        <v>100</v>
      </c>
      <c r="I283" s="16">
        <v>250</v>
      </c>
      <c r="J283" s="16">
        <f>+Tabla13[[#This Row],[CANTIDAD TOTAL]]*Tabla13[[#This Row],[PRECIO UNITARIO ESTIMADO]]</f>
        <v>25000</v>
      </c>
      <c r="K283" s="16"/>
      <c r="L283" s="1" t="s">
        <v>26</v>
      </c>
      <c r="M283" s="2" t="s">
        <v>27</v>
      </c>
      <c r="N283" s="16"/>
      <c r="O283" s="3" t="s">
        <v>390</v>
      </c>
      <c r="T283" s="28"/>
    </row>
    <row r="284" spans="1:20" s="18" customFormat="1">
      <c r="A284" s="1" t="s">
        <v>426</v>
      </c>
      <c r="B284" s="1" t="s">
        <v>464</v>
      </c>
      <c r="C284" s="2" t="s">
        <v>94</v>
      </c>
      <c r="D284" s="2"/>
      <c r="E284" s="2">
        <v>90</v>
      </c>
      <c r="F284" s="2"/>
      <c r="G284" s="2"/>
      <c r="H284" s="2">
        <f>+SUM(Tabla13[[#This Row],[PRIMER TRIMESTRE]:[CUARTO TRIMESTRE]])</f>
        <v>90</v>
      </c>
      <c r="I284" s="16">
        <v>250</v>
      </c>
      <c r="J284" s="16">
        <f>+Tabla13[[#This Row],[CANTIDAD TOTAL]]*Tabla13[[#This Row],[PRECIO UNITARIO ESTIMADO]]</f>
        <v>22500</v>
      </c>
      <c r="K284" s="16"/>
      <c r="L284" s="1" t="s">
        <v>26</v>
      </c>
      <c r="M284" s="2" t="s">
        <v>27</v>
      </c>
      <c r="N284" s="16"/>
      <c r="O284" s="3" t="s">
        <v>465</v>
      </c>
      <c r="T284" s="28"/>
    </row>
    <row r="285" spans="1:20" s="18" customFormat="1">
      <c r="A285" s="1" t="s">
        <v>426</v>
      </c>
      <c r="B285" s="1" t="s">
        <v>466</v>
      </c>
      <c r="C285" s="2" t="s">
        <v>94</v>
      </c>
      <c r="D285" s="2"/>
      <c r="E285" s="2"/>
      <c r="F285" s="2">
        <v>40</v>
      </c>
      <c r="G285" s="2"/>
      <c r="H285" s="2">
        <f>+SUM(Tabla13[[#This Row],[PRIMER TRIMESTRE]:[CUARTO TRIMESTRE]])</f>
        <v>40</v>
      </c>
      <c r="I285" s="16">
        <v>350</v>
      </c>
      <c r="J285" s="16">
        <f>+Tabla13[[#This Row],[CANTIDAD TOTAL]]*Tabla13[[#This Row],[PRECIO UNITARIO ESTIMADO]]</f>
        <v>14000</v>
      </c>
      <c r="K285" s="16"/>
      <c r="L285" s="1" t="s">
        <v>26</v>
      </c>
      <c r="M285" s="2" t="s">
        <v>27</v>
      </c>
      <c r="N285" s="16"/>
      <c r="O285" s="3" t="s">
        <v>394</v>
      </c>
      <c r="T285" s="28"/>
    </row>
    <row r="286" spans="1:20" s="18" customFormat="1">
      <c r="A286" s="1" t="s">
        <v>426</v>
      </c>
      <c r="B286" s="1" t="s">
        <v>467</v>
      </c>
      <c r="C286" s="2" t="s">
        <v>25</v>
      </c>
      <c r="D286" s="2"/>
      <c r="E286" s="2">
        <v>80</v>
      </c>
      <c r="F286" s="2"/>
      <c r="G286" s="2"/>
      <c r="H286" s="2">
        <f>+SUM(Tabla13[[#This Row],[PRIMER TRIMESTRE]:[CUARTO TRIMESTRE]])</f>
        <v>80</v>
      </c>
      <c r="I286" s="16">
        <v>200</v>
      </c>
      <c r="J286" s="16">
        <f>+Tabla13[[#This Row],[CANTIDAD TOTAL]]*Tabla13[[#This Row],[PRECIO UNITARIO ESTIMADO]]</f>
        <v>16000</v>
      </c>
      <c r="K286" s="16"/>
      <c r="L286" s="1" t="s">
        <v>26</v>
      </c>
      <c r="M286" s="2" t="s">
        <v>27</v>
      </c>
      <c r="N286" s="16"/>
      <c r="O286" s="3" t="s">
        <v>287</v>
      </c>
      <c r="T286" s="28"/>
    </row>
    <row r="287" spans="1:20" s="18" customFormat="1">
      <c r="A287" s="1" t="s">
        <v>426</v>
      </c>
      <c r="B287" s="1" t="s">
        <v>468</v>
      </c>
      <c r="C287" s="2" t="s">
        <v>25</v>
      </c>
      <c r="D287" s="2"/>
      <c r="E287" s="2"/>
      <c r="F287" s="2">
        <v>80</v>
      </c>
      <c r="G287" s="2"/>
      <c r="H287" s="2">
        <f>+SUM(Tabla13[[#This Row],[PRIMER TRIMESTRE]:[CUARTO TRIMESTRE]])</f>
        <v>80</v>
      </c>
      <c r="I287" s="16">
        <v>200</v>
      </c>
      <c r="J287" s="16">
        <f>+Tabla13[[#This Row],[CANTIDAD TOTAL]]*Tabla13[[#This Row],[PRECIO UNITARIO ESTIMADO]]</f>
        <v>16000</v>
      </c>
      <c r="K287" s="16"/>
      <c r="L287" s="1" t="s">
        <v>26</v>
      </c>
      <c r="M287" s="2" t="s">
        <v>27</v>
      </c>
      <c r="N287" s="16"/>
      <c r="O287" s="3" t="s">
        <v>288</v>
      </c>
      <c r="T287" s="28"/>
    </row>
    <row r="288" spans="1:20" s="18" customFormat="1">
      <c r="A288" s="1" t="s">
        <v>426</v>
      </c>
      <c r="B288" s="1" t="s">
        <v>469</v>
      </c>
      <c r="C288" s="2" t="s">
        <v>25</v>
      </c>
      <c r="D288" s="2"/>
      <c r="E288" s="2">
        <v>100</v>
      </c>
      <c r="F288" s="2"/>
      <c r="G288" s="2">
        <v>100</v>
      </c>
      <c r="H288" s="2">
        <f>+SUM(Tabla13[[#This Row],[PRIMER TRIMESTRE]:[CUARTO TRIMESTRE]])</f>
        <v>200</v>
      </c>
      <c r="I288" s="16">
        <v>200</v>
      </c>
      <c r="J288" s="16">
        <f>+Tabla13[[#This Row],[CANTIDAD TOTAL]]*Tabla13[[#This Row],[PRECIO UNITARIO ESTIMADO]]</f>
        <v>40000</v>
      </c>
      <c r="K288" s="16"/>
      <c r="L288" s="1" t="s">
        <v>26</v>
      </c>
      <c r="M288" s="2" t="s">
        <v>27</v>
      </c>
      <c r="N288" s="16"/>
      <c r="O288" s="3" t="s">
        <v>470</v>
      </c>
      <c r="T288" s="28"/>
    </row>
    <row r="289" spans="1:20" s="18" customFormat="1">
      <c r="A289" s="1" t="s">
        <v>426</v>
      </c>
      <c r="B289" s="1" t="s">
        <v>471</v>
      </c>
      <c r="C289" s="2" t="s">
        <v>25</v>
      </c>
      <c r="D289" s="2"/>
      <c r="E289" s="2"/>
      <c r="F289" s="2">
        <v>100</v>
      </c>
      <c r="G289" s="2"/>
      <c r="H289" s="2">
        <f>+SUM(Tabla13[[#This Row],[PRIMER TRIMESTRE]:[CUARTO TRIMESTRE]])</f>
        <v>100</v>
      </c>
      <c r="I289" s="16">
        <v>350</v>
      </c>
      <c r="J289" s="16">
        <f>+Tabla13[[#This Row],[CANTIDAD TOTAL]]*Tabla13[[#This Row],[PRECIO UNITARIO ESTIMADO]]</f>
        <v>35000</v>
      </c>
      <c r="K289" s="16"/>
      <c r="L289" s="1" t="s">
        <v>26</v>
      </c>
      <c r="M289" s="2" t="s">
        <v>27</v>
      </c>
      <c r="N289" s="16"/>
      <c r="O289" s="3" t="s">
        <v>273</v>
      </c>
      <c r="T289" s="28"/>
    </row>
    <row r="290" spans="1:20" s="18" customFormat="1">
      <c r="A290" s="1" t="s">
        <v>426</v>
      </c>
      <c r="B290" s="1" t="s">
        <v>472</v>
      </c>
      <c r="C290" s="2" t="s">
        <v>25</v>
      </c>
      <c r="D290" s="2">
        <v>440</v>
      </c>
      <c r="E290" s="2"/>
      <c r="F290" s="2"/>
      <c r="G290" s="2"/>
      <c r="H290" s="2">
        <f>+SUM(Tabla13[[#This Row],[PRIMER TRIMESTRE]:[CUARTO TRIMESTRE]])</f>
        <v>440</v>
      </c>
      <c r="I290" s="16">
        <v>250</v>
      </c>
      <c r="J290" s="16">
        <f>+Tabla13[[#This Row],[CANTIDAD TOTAL]]*Tabla13[[#This Row],[PRECIO UNITARIO ESTIMADO]]</f>
        <v>110000</v>
      </c>
      <c r="K290" s="16"/>
      <c r="L290" s="1" t="s">
        <v>42</v>
      </c>
      <c r="M290" s="2" t="s">
        <v>27</v>
      </c>
      <c r="N290" s="16"/>
      <c r="O290" s="3" t="s">
        <v>396</v>
      </c>
      <c r="T290" s="28"/>
    </row>
    <row r="291" spans="1:20" s="18" customFormat="1">
      <c r="A291" s="1" t="s">
        <v>426</v>
      </c>
      <c r="B291" s="1" t="s">
        <v>473</v>
      </c>
      <c r="C291" s="2" t="s">
        <v>25</v>
      </c>
      <c r="D291" s="2"/>
      <c r="E291" s="2"/>
      <c r="F291" s="2">
        <v>440</v>
      </c>
      <c r="G291" s="2"/>
      <c r="H291" s="2">
        <f>+SUM(Tabla13[[#This Row],[PRIMER TRIMESTRE]:[CUARTO TRIMESTRE]])</f>
        <v>440</v>
      </c>
      <c r="I291" s="16">
        <v>250</v>
      </c>
      <c r="J291" s="16">
        <f>+Tabla13[[#This Row],[CANTIDAD TOTAL]]*Tabla13[[#This Row],[PRECIO UNITARIO ESTIMADO]]</f>
        <v>110000</v>
      </c>
      <c r="K291" s="16"/>
      <c r="L291" s="1" t="s">
        <v>42</v>
      </c>
      <c r="M291" s="2" t="s">
        <v>27</v>
      </c>
      <c r="N291" s="16"/>
      <c r="O291" s="3" t="s">
        <v>307</v>
      </c>
      <c r="T291" s="28"/>
    </row>
    <row r="292" spans="1:20" s="18" customFormat="1">
      <c r="A292" s="1" t="s">
        <v>426</v>
      </c>
      <c r="B292" s="1" t="s">
        <v>474</v>
      </c>
      <c r="C292" s="2" t="s">
        <v>25</v>
      </c>
      <c r="D292" s="2"/>
      <c r="E292" s="2"/>
      <c r="F292" s="2"/>
      <c r="G292" s="2">
        <v>80</v>
      </c>
      <c r="H292" s="2">
        <f>+SUM(Tabla13[[#This Row],[PRIMER TRIMESTRE]:[CUARTO TRIMESTRE]])</f>
        <v>80</v>
      </c>
      <c r="I292" s="16">
        <v>250</v>
      </c>
      <c r="J292" s="16">
        <f>+Tabla13[[#This Row],[CANTIDAD TOTAL]]*Tabla13[[#This Row],[PRECIO UNITARIO ESTIMADO]]</f>
        <v>20000</v>
      </c>
      <c r="K292" s="16"/>
      <c r="L292" s="1" t="s">
        <v>26</v>
      </c>
      <c r="M292" s="2" t="s">
        <v>27</v>
      </c>
      <c r="N292" s="16"/>
      <c r="O292" s="3" t="s">
        <v>475</v>
      </c>
      <c r="T292" s="28"/>
    </row>
    <row r="293" spans="1:20" s="18" customFormat="1">
      <c r="A293" s="1" t="s">
        <v>426</v>
      </c>
      <c r="B293" s="1" t="s">
        <v>476</v>
      </c>
      <c r="C293" s="2" t="s">
        <v>25</v>
      </c>
      <c r="D293" s="2"/>
      <c r="E293" s="2">
        <v>50</v>
      </c>
      <c r="F293" s="2"/>
      <c r="G293" s="2"/>
      <c r="H293" s="2">
        <f>+SUM(Tabla13[[#This Row],[PRIMER TRIMESTRE]:[CUARTO TRIMESTRE]])</f>
        <v>50</v>
      </c>
      <c r="I293" s="16">
        <v>250</v>
      </c>
      <c r="J293" s="16">
        <f>+Tabla13[[#This Row],[CANTIDAD TOTAL]]*Tabla13[[#This Row],[PRECIO UNITARIO ESTIMADO]]</f>
        <v>12500</v>
      </c>
      <c r="K293" s="16"/>
      <c r="L293" s="1" t="s">
        <v>26</v>
      </c>
      <c r="M293" s="2" t="s">
        <v>27</v>
      </c>
      <c r="N293" s="16"/>
      <c r="O293" s="3" t="s">
        <v>477</v>
      </c>
      <c r="T293" s="28"/>
    </row>
    <row r="294" spans="1:20" s="18" customFormat="1">
      <c r="A294" s="1" t="s">
        <v>426</v>
      </c>
      <c r="B294" s="1" t="s">
        <v>478</v>
      </c>
      <c r="C294" s="2" t="s">
        <v>25</v>
      </c>
      <c r="D294" s="2"/>
      <c r="E294" s="2"/>
      <c r="F294" s="2"/>
      <c r="G294" s="2">
        <v>100</v>
      </c>
      <c r="H294" s="2">
        <f>+SUM(Tabla13[[#This Row],[PRIMER TRIMESTRE]:[CUARTO TRIMESTRE]])</f>
        <v>100</v>
      </c>
      <c r="I294" s="16">
        <v>250</v>
      </c>
      <c r="J294" s="16">
        <f>+Tabla13[[#This Row],[CANTIDAD TOTAL]]*Tabla13[[#This Row],[PRECIO UNITARIO ESTIMADO]]</f>
        <v>25000</v>
      </c>
      <c r="K294" s="16"/>
      <c r="L294" s="1" t="s">
        <v>26</v>
      </c>
      <c r="M294" s="2" t="s">
        <v>27</v>
      </c>
      <c r="N294" s="16"/>
      <c r="O294" s="3" t="s">
        <v>479</v>
      </c>
      <c r="T294" s="28"/>
    </row>
    <row r="295" spans="1:20" s="18" customFormat="1">
      <c r="A295" s="1" t="s">
        <v>426</v>
      </c>
      <c r="B295" s="1" t="s">
        <v>480</v>
      </c>
      <c r="C295" s="2" t="s">
        <v>25</v>
      </c>
      <c r="D295" s="2"/>
      <c r="E295" s="2">
        <v>40</v>
      </c>
      <c r="F295" s="2"/>
      <c r="G295" s="2"/>
      <c r="H295" s="2">
        <f>+SUM(Tabla13[[#This Row],[PRIMER TRIMESTRE]:[CUARTO TRIMESTRE]])</f>
        <v>40</v>
      </c>
      <c r="I295" s="16">
        <v>250</v>
      </c>
      <c r="J295" s="16">
        <f>+Tabla13[[#This Row],[CANTIDAD TOTAL]]*Tabla13[[#This Row],[PRECIO UNITARIO ESTIMADO]]</f>
        <v>10000</v>
      </c>
      <c r="K295" s="16"/>
      <c r="L295" s="1" t="s">
        <v>26</v>
      </c>
      <c r="M295" s="2" t="s">
        <v>27</v>
      </c>
      <c r="N295" s="16"/>
      <c r="O295" s="3" t="s">
        <v>401</v>
      </c>
      <c r="T295" s="28"/>
    </row>
    <row r="296" spans="1:20" s="18" customFormat="1">
      <c r="A296" s="1" t="s">
        <v>426</v>
      </c>
      <c r="B296" s="1" t="s">
        <v>481</v>
      </c>
      <c r="C296" s="2" t="s">
        <v>25</v>
      </c>
      <c r="D296" s="2"/>
      <c r="E296" s="2"/>
      <c r="F296" s="2">
        <v>40</v>
      </c>
      <c r="G296" s="2"/>
      <c r="H296" s="2">
        <f>+SUM(Tabla13[[#This Row],[PRIMER TRIMESTRE]:[CUARTO TRIMESTRE]])</f>
        <v>40</v>
      </c>
      <c r="I296" s="16">
        <v>250</v>
      </c>
      <c r="J296" s="16">
        <f>+Tabla13[[#This Row],[CANTIDAD TOTAL]]*Tabla13[[#This Row],[PRECIO UNITARIO ESTIMADO]]</f>
        <v>10000</v>
      </c>
      <c r="K296" s="16"/>
      <c r="L296" s="1" t="s">
        <v>26</v>
      </c>
      <c r="M296" s="2" t="s">
        <v>27</v>
      </c>
      <c r="N296" s="16"/>
      <c r="O296" s="3" t="s">
        <v>402</v>
      </c>
      <c r="T296" s="28"/>
    </row>
    <row r="297" spans="1:20" s="18" customFormat="1">
      <c r="A297" s="1" t="s">
        <v>426</v>
      </c>
      <c r="B297" s="1" t="s">
        <v>482</v>
      </c>
      <c r="C297" s="2" t="s">
        <v>25</v>
      </c>
      <c r="D297" s="2"/>
      <c r="E297" s="2"/>
      <c r="F297" s="2"/>
      <c r="G297" s="2">
        <v>40</v>
      </c>
      <c r="H297" s="2">
        <f>+SUM(Tabla13[[#This Row],[PRIMER TRIMESTRE]:[CUARTO TRIMESTRE]])</f>
        <v>40</v>
      </c>
      <c r="I297" s="16">
        <v>250</v>
      </c>
      <c r="J297" s="16">
        <f>+Tabla13[[#This Row],[CANTIDAD TOTAL]]*Tabla13[[#This Row],[PRECIO UNITARIO ESTIMADO]]</f>
        <v>10000</v>
      </c>
      <c r="K297" s="16"/>
      <c r="L297" s="1" t="s">
        <v>26</v>
      </c>
      <c r="M297" s="2" t="s">
        <v>27</v>
      </c>
      <c r="N297" s="16"/>
      <c r="O297" s="3" t="s">
        <v>403</v>
      </c>
      <c r="T297" s="28"/>
    </row>
    <row r="298" spans="1:20" s="18" customFormat="1">
      <c r="A298" s="1" t="s">
        <v>426</v>
      </c>
      <c r="B298" s="1" t="s">
        <v>483</v>
      </c>
      <c r="C298" s="2" t="s">
        <v>25</v>
      </c>
      <c r="D298" s="2">
        <v>100</v>
      </c>
      <c r="E298" s="2"/>
      <c r="F298" s="2"/>
      <c r="G298" s="2"/>
      <c r="H298" s="2">
        <f>+SUM(Tabla13[[#This Row],[PRIMER TRIMESTRE]:[CUARTO TRIMESTRE]])</f>
        <v>100</v>
      </c>
      <c r="I298" s="16">
        <v>200</v>
      </c>
      <c r="J298" s="16">
        <f>+Tabla13[[#This Row],[CANTIDAD TOTAL]]*Tabla13[[#This Row],[PRECIO UNITARIO ESTIMADO]]</f>
        <v>20000</v>
      </c>
      <c r="K298" s="16"/>
      <c r="L298" s="1" t="s">
        <v>26</v>
      </c>
      <c r="M298" s="2" t="s">
        <v>27</v>
      </c>
      <c r="N298" s="16"/>
      <c r="O298" s="3" t="s">
        <v>484</v>
      </c>
      <c r="T298" s="28"/>
    </row>
    <row r="299" spans="1:20" s="18" customFormat="1">
      <c r="A299" s="1" t="s">
        <v>426</v>
      </c>
      <c r="B299" s="1" t="s">
        <v>485</v>
      </c>
      <c r="C299" s="2" t="s">
        <v>25</v>
      </c>
      <c r="D299" s="2"/>
      <c r="E299" s="2"/>
      <c r="F299" s="2">
        <v>100</v>
      </c>
      <c r="G299" s="2"/>
      <c r="H299" s="2">
        <f>+SUM(Tabla13[[#This Row],[PRIMER TRIMESTRE]:[CUARTO TRIMESTRE]])</f>
        <v>100</v>
      </c>
      <c r="I299" s="16">
        <v>250</v>
      </c>
      <c r="J299" s="16">
        <f>+Tabla13[[#This Row],[CANTIDAD TOTAL]]*Tabla13[[#This Row],[PRECIO UNITARIO ESTIMADO]]</f>
        <v>25000</v>
      </c>
      <c r="K299" s="16"/>
      <c r="L299" s="1" t="s">
        <v>26</v>
      </c>
      <c r="M299" s="2" t="s">
        <v>27</v>
      </c>
      <c r="N299" s="16"/>
      <c r="O299" s="3" t="s">
        <v>405</v>
      </c>
      <c r="T299" s="28"/>
    </row>
    <row r="300" spans="1:20" s="18" customFormat="1">
      <c r="A300" s="1" t="s">
        <v>426</v>
      </c>
      <c r="B300" s="1" t="s">
        <v>486</v>
      </c>
      <c r="C300" s="2" t="s">
        <v>25</v>
      </c>
      <c r="D300" s="2"/>
      <c r="E300" s="2">
        <v>40</v>
      </c>
      <c r="F300" s="2"/>
      <c r="G300" s="2"/>
      <c r="H300" s="2">
        <f>+SUM(Tabla13[[#This Row],[PRIMER TRIMESTRE]:[CUARTO TRIMESTRE]])</f>
        <v>40</v>
      </c>
      <c r="I300" s="16">
        <v>250</v>
      </c>
      <c r="J300" s="16">
        <f>+Tabla13[[#This Row],[CANTIDAD TOTAL]]*Tabla13[[#This Row],[PRECIO UNITARIO ESTIMADO]]</f>
        <v>10000</v>
      </c>
      <c r="K300" s="16"/>
      <c r="L300" s="1" t="s">
        <v>26</v>
      </c>
      <c r="M300" s="2" t="s">
        <v>27</v>
      </c>
      <c r="N300" s="16"/>
      <c r="O300" s="3" t="s">
        <v>487</v>
      </c>
      <c r="T300" s="28"/>
    </row>
    <row r="301" spans="1:20" s="18" customFormat="1" ht="36">
      <c r="A301" s="1" t="s">
        <v>426</v>
      </c>
      <c r="B301" s="1" t="s">
        <v>488</v>
      </c>
      <c r="C301" s="2" t="s">
        <v>25</v>
      </c>
      <c r="D301" s="2"/>
      <c r="E301" s="2">
        <v>1</v>
      </c>
      <c r="F301" s="2">
        <v>1</v>
      </c>
      <c r="G301" s="2">
        <v>1</v>
      </c>
      <c r="H301" s="2">
        <f>+SUM(Tabla13[[#This Row],[PRIMER TRIMESTRE]:[CUARTO TRIMESTRE]])</f>
        <v>3</v>
      </c>
      <c r="I301" s="16">
        <f>50000/3</f>
        <v>16666.666666666668</v>
      </c>
      <c r="J301" s="16">
        <f>+Tabla13[[#This Row],[CANTIDAD TOTAL]]*Tabla13[[#This Row],[PRECIO UNITARIO ESTIMADO]]</f>
        <v>50000</v>
      </c>
      <c r="K301" s="16"/>
      <c r="L301" s="1" t="s">
        <v>26</v>
      </c>
      <c r="M301" s="2" t="s">
        <v>27</v>
      </c>
      <c r="N301" s="16"/>
      <c r="O301" s="3" t="s">
        <v>32</v>
      </c>
      <c r="T301" s="28"/>
    </row>
    <row r="302" spans="1:20" s="18" customFormat="1" ht="36">
      <c r="A302" s="27" t="s">
        <v>426</v>
      </c>
      <c r="B302" s="27" t="s">
        <v>489</v>
      </c>
      <c r="C302" s="2" t="s">
        <v>25</v>
      </c>
      <c r="D302" s="2"/>
      <c r="E302" s="2"/>
      <c r="F302" s="2">
        <v>30</v>
      </c>
      <c r="G302" s="2"/>
      <c r="H302" s="2">
        <f>+SUM(Tabla13[[#This Row],[PRIMER TRIMESTRE]:[CUARTO TRIMESTRE]])</f>
        <v>30</v>
      </c>
      <c r="I302" s="16">
        <v>350</v>
      </c>
      <c r="J302" s="16">
        <f>+Tabla13[[#This Row],[CANTIDAD TOTAL]]*Tabla13[[#This Row],[PRECIO UNITARIO ESTIMADO]]</f>
        <v>10500</v>
      </c>
      <c r="K302" s="16"/>
      <c r="L302" s="1" t="s">
        <v>26</v>
      </c>
      <c r="M302" s="2" t="s">
        <v>27</v>
      </c>
      <c r="N302" s="16"/>
      <c r="O302" s="3" t="s">
        <v>490</v>
      </c>
      <c r="T302" s="28"/>
    </row>
    <row r="303" spans="1:20" s="18" customFormat="1">
      <c r="A303" s="27" t="s">
        <v>426</v>
      </c>
      <c r="B303" s="27" t="s">
        <v>491</v>
      </c>
      <c r="C303" s="2" t="s">
        <v>25</v>
      </c>
      <c r="D303" s="2"/>
      <c r="E303" s="2"/>
      <c r="F303" s="2"/>
      <c r="G303" s="2">
        <v>50</v>
      </c>
      <c r="H303" s="2">
        <f>+SUM(Tabla13[[#This Row],[PRIMER TRIMESTRE]:[CUARTO TRIMESTRE]])</f>
        <v>50</v>
      </c>
      <c r="I303" s="16">
        <v>550</v>
      </c>
      <c r="J303" s="16">
        <f>+Tabla13[[#This Row],[CANTIDAD TOTAL]]*Tabla13[[#This Row],[PRECIO UNITARIO ESTIMADO]]</f>
        <v>27500</v>
      </c>
      <c r="K303" s="16"/>
      <c r="L303" s="1" t="s">
        <v>26</v>
      </c>
      <c r="M303" s="2" t="s">
        <v>27</v>
      </c>
      <c r="N303" s="16"/>
      <c r="O303" s="3" t="s">
        <v>407</v>
      </c>
      <c r="T303" s="28"/>
    </row>
    <row r="304" spans="1:20" s="18" customFormat="1">
      <c r="A304" s="27" t="s">
        <v>426</v>
      </c>
      <c r="B304" s="27" t="s">
        <v>492</v>
      </c>
      <c r="C304" s="2" t="s">
        <v>25</v>
      </c>
      <c r="D304" s="2"/>
      <c r="E304" s="2"/>
      <c r="F304" s="2">
        <v>120</v>
      </c>
      <c r="G304" s="2"/>
      <c r="H304" s="2">
        <f>+SUM(Tabla13[[#This Row],[PRIMER TRIMESTRE]:[CUARTO TRIMESTRE]])</f>
        <v>120</v>
      </c>
      <c r="I304" s="16">
        <v>250</v>
      </c>
      <c r="J304" s="16">
        <f>+Tabla13[[#This Row],[CANTIDAD TOTAL]]*Tabla13[[#This Row],[PRECIO UNITARIO ESTIMADO]]</f>
        <v>30000</v>
      </c>
      <c r="K304" s="16"/>
      <c r="L304" s="1" t="s">
        <v>26</v>
      </c>
      <c r="M304" s="2" t="s">
        <v>27</v>
      </c>
      <c r="N304" s="16"/>
      <c r="O304" s="3" t="s">
        <v>493</v>
      </c>
      <c r="T304" s="28"/>
    </row>
    <row r="305" spans="1:20" s="18" customFormat="1">
      <c r="A305" s="1" t="s">
        <v>426</v>
      </c>
      <c r="B305" s="1" t="s">
        <v>494</v>
      </c>
      <c r="C305" s="2" t="s">
        <v>25</v>
      </c>
      <c r="D305" s="2">
        <v>80</v>
      </c>
      <c r="E305" s="2"/>
      <c r="F305" s="2"/>
      <c r="G305" s="2"/>
      <c r="H305" s="2">
        <f>+SUM(Tabla13[[#This Row],[PRIMER TRIMESTRE]:[CUARTO TRIMESTRE]])</f>
        <v>80</v>
      </c>
      <c r="I305" s="16">
        <v>650</v>
      </c>
      <c r="J305" s="16">
        <f>+Tabla13[[#This Row],[CANTIDAD TOTAL]]*Tabla13[[#This Row],[PRECIO UNITARIO ESTIMADO]]</f>
        <v>52000</v>
      </c>
      <c r="K305" s="16"/>
      <c r="L305" s="1" t="s">
        <v>26</v>
      </c>
      <c r="M305" s="2" t="s">
        <v>27</v>
      </c>
      <c r="N305" s="16"/>
      <c r="O305" s="3" t="s">
        <v>255</v>
      </c>
      <c r="T305" s="28"/>
    </row>
    <row r="306" spans="1:20" s="18" customFormat="1">
      <c r="A306" s="1" t="s">
        <v>426</v>
      </c>
      <c r="B306" s="1" t="s">
        <v>495</v>
      </c>
      <c r="C306" s="2" t="s">
        <v>25</v>
      </c>
      <c r="D306" s="2"/>
      <c r="E306" s="2">
        <v>400</v>
      </c>
      <c r="F306" s="2"/>
      <c r="G306" s="2"/>
      <c r="H306" s="2">
        <f>+SUM(Tabla13[[#This Row],[PRIMER TRIMESTRE]:[CUARTO TRIMESTRE]])</f>
        <v>400</v>
      </c>
      <c r="I306" s="16">
        <v>550</v>
      </c>
      <c r="J306" s="16">
        <f>+Tabla13[[#This Row],[CANTIDAD TOTAL]]*Tabla13[[#This Row],[PRECIO UNITARIO ESTIMADO]]</f>
        <v>220000</v>
      </c>
      <c r="K306" s="16"/>
      <c r="L306" s="1" t="s">
        <v>42</v>
      </c>
      <c r="M306" s="2" t="s">
        <v>27</v>
      </c>
      <c r="N306" s="16"/>
      <c r="O306" s="3" t="s">
        <v>36</v>
      </c>
      <c r="T306" s="28"/>
    </row>
    <row r="307" spans="1:20" s="18" customFormat="1">
      <c r="A307" s="1" t="s">
        <v>426</v>
      </c>
      <c r="B307" s="1" t="s">
        <v>496</v>
      </c>
      <c r="C307" s="2" t="s">
        <v>25</v>
      </c>
      <c r="D307" s="2"/>
      <c r="E307" s="2"/>
      <c r="F307" s="2">
        <v>30</v>
      </c>
      <c r="G307" s="2">
        <v>30</v>
      </c>
      <c r="H307" s="2">
        <f>+SUM(Tabla13[[#This Row],[PRIMER TRIMESTRE]:[CUARTO TRIMESTRE]])</f>
        <v>60</v>
      </c>
      <c r="I307" s="16">
        <v>350</v>
      </c>
      <c r="J307" s="16">
        <f>+Tabla13[[#This Row],[CANTIDAD TOTAL]]*Tabla13[[#This Row],[PRECIO UNITARIO ESTIMADO]]</f>
        <v>21000</v>
      </c>
      <c r="K307" s="16"/>
      <c r="L307" s="1" t="s">
        <v>26</v>
      </c>
      <c r="M307" s="2" t="s">
        <v>27</v>
      </c>
      <c r="N307" s="16"/>
      <c r="O307" s="3" t="s">
        <v>40</v>
      </c>
      <c r="T307" s="28"/>
    </row>
    <row r="308" spans="1:20" s="18" customFormat="1">
      <c r="A308" s="1" t="s">
        <v>426</v>
      </c>
      <c r="B308" s="1" t="s">
        <v>497</v>
      </c>
      <c r="C308" s="2" t="s">
        <v>25</v>
      </c>
      <c r="D308" s="2">
        <v>100</v>
      </c>
      <c r="E308" s="2"/>
      <c r="F308" s="2"/>
      <c r="G308" s="2"/>
      <c r="H308" s="2">
        <f>+SUM(Tabla13[[#This Row],[PRIMER TRIMESTRE]:[CUARTO TRIMESTRE]])</f>
        <v>100</v>
      </c>
      <c r="I308" s="16">
        <v>550</v>
      </c>
      <c r="J308" s="16">
        <f>+Tabla13[[#This Row],[CANTIDAD TOTAL]]*Tabla13[[#This Row],[PRECIO UNITARIO ESTIMADO]]</f>
        <v>55000</v>
      </c>
      <c r="K308" s="16"/>
      <c r="L308" s="1" t="s">
        <v>26</v>
      </c>
      <c r="M308" s="2" t="s">
        <v>27</v>
      </c>
      <c r="N308" s="16"/>
      <c r="O308" s="3" t="s">
        <v>296</v>
      </c>
      <c r="T308" s="28"/>
    </row>
    <row r="309" spans="1:20" s="18" customFormat="1">
      <c r="A309" s="1" t="s">
        <v>426</v>
      </c>
      <c r="B309" s="1" t="s">
        <v>498</v>
      </c>
      <c r="C309" s="2" t="s">
        <v>25</v>
      </c>
      <c r="D309" s="2"/>
      <c r="E309" s="2">
        <v>100</v>
      </c>
      <c r="F309" s="2"/>
      <c r="G309" s="2"/>
      <c r="H309" s="2">
        <f>+SUM(Tabla13[[#This Row],[PRIMER TRIMESTRE]:[CUARTO TRIMESTRE]])</f>
        <v>100</v>
      </c>
      <c r="I309" s="16">
        <v>550</v>
      </c>
      <c r="J309" s="16">
        <f>+Tabla13[[#This Row],[CANTIDAD TOTAL]]*Tabla13[[#This Row],[PRECIO UNITARIO ESTIMADO]]</f>
        <v>55000</v>
      </c>
      <c r="K309" s="16"/>
      <c r="L309" s="1" t="s">
        <v>26</v>
      </c>
      <c r="M309" s="2" t="s">
        <v>27</v>
      </c>
      <c r="N309" s="16"/>
      <c r="O309" s="3" t="s">
        <v>298</v>
      </c>
      <c r="T309" s="28"/>
    </row>
    <row r="310" spans="1:20" s="18" customFormat="1">
      <c r="A310" s="1" t="s">
        <v>426</v>
      </c>
      <c r="B310" s="1" t="s">
        <v>499</v>
      </c>
      <c r="C310" s="2" t="s">
        <v>25</v>
      </c>
      <c r="D310" s="2"/>
      <c r="E310" s="2"/>
      <c r="F310" s="2">
        <v>100</v>
      </c>
      <c r="G310" s="2"/>
      <c r="H310" s="2">
        <f>+SUM(Tabla13[[#This Row],[PRIMER TRIMESTRE]:[CUARTO TRIMESTRE]])</f>
        <v>100</v>
      </c>
      <c r="I310" s="16">
        <v>550</v>
      </c>
      <c r="J310" s="16">
        <f>+Tabla13[[#This Row],[CANTIDAD TOTAL]]*Tabla13[[#This Row],[PRECIO UNITARIO ESTIMADO]]</f>
        <v>55000</v>
      </c>
      <c r="K310" s="16"/>
      <c r="L310" s="1" t="s">
        <v>26</v>
      </c>
      <c r="M310" s="2" t="s">
        <v>27</v>
      </c>
      <c r="N310" s="16"/>
      <c r="O310" s="3" t="s">
        <v>300</v>
      </c>
      <c r="T310" s="28"/>
    </row>
    <row r="311" spans="1:20" s="18" customFormat="1">
      <c r="A311" s="1" t="s">
        <v>500</v>
      </c>
      <c r="B311" s="1" t="s">
        <v>501</v>
      </c>
      <c r="C311" s="2" t="s">
        <v>25</v>
      </c>
      <c r="D311" s="2"/>
      <c r="E311" s="2">
        <v>1</v>
      </c>
      <c r="F311" s="2">
        <v>1</v>
      </c>
      <c r="G311" s="2"/>
      <c r="H311" s="2">
        <f>+SUM(Tabla13[[#This Row],[PRIMER TRIMESTRE]:[CUARTO TRIMESTRE]])</f>
        <v>2</v>
      </c>
      <c r="I311" s="16">
        <v>10000</v>
      </c>
      <c r="J311" s="16">
        <f>+Tabla13[[#This Row],[CANTIDAD TOTAL]]*Tabla13[[#This Row],[PRECIO UNITARIO ESTIMADO]]</f>
        <v>20000</v>
      </c>
      <c r="K311" s="16">
        <f>+SUM(J311:J313)</f>
        <v>42000</v>
      </c>
      <c r="L311" s="1" t="s">
        <v>26</v>
      </c>
      <c r="M311" s="2" t="s">
        <v>27</v>
      </c>
      <c r="N311" s="16"/>
      <c r="O311" s="3" t="s">
        <v>281</v>
      </c>
      <c r="T311" s="28"/>
    </row>
    <row r="312" spans="1:20" s="18" customFormat="1">
      <c r="A312" s="1" t="s">
        <v>500</v>
      </c>
      <c r="B312" s="1" t="s">
        <v>501</v>
      </c>
      <c r="C312" s="2" t="s">
        <v>25</v>
      </c>
      <c r="D312" s="2"/>
      <c r="E312" s="2"/>
      <c r="F312" s="2"/>
      <c r="G312" s="2">
        <v>1</v>
      </c>
      <c r="H312" s="2">
        <f>+SUM(Tabla13[[#This Row],[PRIMER TRIMESTRE]:[CUARTO TRIMESTRE]])</f>
        <v>1</v>
      </c>
      <c r="I312" s="16">
        <v>10000</v>
      </c>
      <c r="J312" s="16">
        <f>+Tabla13[[#This Row],[CANTIDAD TOTAL]]*Tabla13[[#This Row],[PRECIO UNITARIO ESTIMADO]]</f>
        <v>10000</v>
      </c>
      <c r="K312" s="16"/>
      <c r="L312" s="1" t="s">
        <v>26</v>
      </c>
      <c r="M312" s="2" t="s">
        <v>27</v>
      </c>
      <c r="N312" s="16"/>
      <c r="O312" s="3" t="s">
        <v>443</v>
      </c>
      <c r="T312" s="28"/>
    </row>
    <row r="313" spans="1:20" s="18" customFormat="1">
      <c r="A313" s="1" t="s">
        <v>500</v>
      </c>
      <c r="B313" s="1" t="s">
        <v>502</v>
      </c>
      <c r="C313" s="2" t="s">
        <v>94</v>
      </c>
      <c r="D313" s="2"/>
      <c r="E313" s="2"/>
      <c r="F313" s="2"/>
      <c r="G313" s="2">
        <v>2</v>
      </c>
      <c r="H313" s="2">
        <f>+SUM(Tabla13[[#This Row],[PRIMER TRIMESTRE]:[CUARTO TRIMESTRE]])</f>
        <v>2</v>
      </c>
      <c r="I313" s="16">
        <v>6000</v>
      </c>
      <c r="J313" s="16">
        <f>+Tabla13[[#This Row],[CANTIDAD TOTAL]]*Tabla13[[#This Row],[PRECIO UNITARIO ESTIMADO]]</f>
        <v>12000</v>
      </c>
      <c r="K313" s="16"/>
      <c r="L313" s="1" t="s">
        <v>26</v>
      </c>
      <c r="M313" s="2" t="s">
        <v>27</v>
      </c>
      <c r="N313" s="16"/>
      <c r="O313" s="3" t="s">
        <v>283</v>
      </c>
      <c r="T313" s="28"/>
    </row>
    <row r="314" spans="1:20" ht="26.25" customHeight="1">
      <c r="I314" s="16"/>
      <c r="J314" s="29">
        <f>SUBTOTAL(109,J11:J313)</f>
        <v>20518974</v>
      </c>
      <c r="K314" s="29">
        <f>SUBTOTAL(109,K11:K313)</f>
        <v>20518974</v>
      </c>
      <c r="N314" s="16"/>
      <c r="T314" s="17" t="s">
        <v>140</v>
      </c>
    </row>
    <row r="315" spans="1:20">
      <c r="O315" s="30"/>
      <c r="T315" s="17" t="s">
        <v>503</v>
      </c>
    </row>
    <row r="316" spans="1:20">
      <c r="A316" s="7" t="s">
        <v>504</v>
      </c>
      <c r="J316" s="16"/>
      <c r="O316" s="30"/>
      <c r="T316" s="17" t="s">
        <v>505</v>
      </c>
    </row>
    <row r="317" spans="1:20" ht="36">
      <c r="J317" s="16"/>
      <c r="O317" s="30"/>
      <c r="T317" s="17" t="s">
        <v>506</v>
      </c>
    </row>
    <row r="318" spans="1:20">
      <c r="O318" s="30"/>
      <c r="T318" s="17" t="s">
        <v>507</v>
      </c>
    </row>
    <row r="319" spans="1:20" ht="37.5" customHeight="1">
      <c r="A319" s="7" t="s">
        <v>508</v>
      </c>
      <c r="O319" s="30"/>
      <c r="T319" s="17" t="s">
        <v>509</v>
      </c>
    </row>
    <row r="320" spans="1:20" ht="36">
      <c r="A320" s="2" t="s">
        <v>510</v>
      </c>
      <c r="O320" s="30"/>
      <c r="T320" s="17" t="s">
        <v>511</v>
      </c>
    </row>
    <row r="321" spans="15:20">
      <c r="O321" s="30"/>
      <c r="T321" s="17" t="s">
        <v>512</v>
      </c>
    </row>
    <row r="322" spans="15:20">
      <c r="O322" s="30"/>
      <c r="T322" s="17" t="s">
        <v>513</v>
      </c>
    </row>
    <row r="323" spans="15:20" ht="36">
      <c r="O323" s="30"/>
      <c r="T323" s="17" t="s">
        <v>514</v>
      </c>
    </row>
    <row r="324" spans="15:20" ht="36">
      <c r="O324" s="30"/>
      <c r="T324" s="17" t="s">
        <v>515</v>
      </c>
    </row>
    <row r="325" spans="15:20">
      <c r="O325" s="30"/>
      <c r="T325" s="17" t="s">
        <v>516</v>
      </c>
    </row>
    <row r="326" spans="15:20">
      <c r="O326" s="30"/>
      <c r="T326" s="17" t="s">
        <v>517</v>
      </c>
    </row>
    <row r="327" spans="15:20" ht="36">
      <c r="O327" s="30"/>
      <c r="T327" s="17" t="s">
        <v>518</v>
      </c>
    </row>
    <row r="328" spans="15:20" ht="36">
      <c r="O328" s="30"/>
      <c r="T328" s="17" t="s">
        <v>519</v>
      </c>
    </row>
    <row r="329" spans="15:20">
      <c r="O329" s="30"/>
      <c r="T329" s="17" t="s">
        <v>520</v>
      </c>
    </row>
    <row r="330" spans="15:20">
      <c r="O330" s="30"/>
      <c r="T330" s="17" t="s">
        <v>521</v>
      </c>
    </row>
    <row r="331" spans="15:20">
      <c r="O331" s="30"/>
      <c r="T331" s="17" t="s">
        <v>522</v>
      </c>
    </row>
    <row r="332" spans="15:20">
      <c r="O332" s="30"/>
      <c r="T332" s="17" t="s">
        <v>523</v>
      </c>
    </row>
    <row r="333" spans="15:20">
      <c r="O333" s="30"/>
      <c r="T333" s="17" t="s">
        <v>524</v>
      </c>
    </row>
    <row r="334" spans="15:20">
      <c r="O334" s="30"/>
      <c r="T334" s="17" t="s">
        <v>525</v>
      </c>
    </row>
    <row r="335" spans="15:20">
      <c r="O335" s="30"/>
      <c r="T335" s="17" t="s">
        <v>83</v>
      </c>
    </row>
    <row r="336" spans="15:20" ht="36">
      <c r="O336" s="30"/>
      <c r="T336" s="17" t="s">
        <v>92</v>
      </c>
    </row>
    <row r="337" spans="15:20">
      <c r="O337" s="30"/>
      <c r="T337" s="17" t="s">
        <v>113</v>
      </c>
    </row>
    <row r="338" spans="15:20" ht="36">
      <c r="O338" s="30"/>
      <c r="T338" s="17" t="s">
        <v>148</v>
      </c>
    </row>
    <row r="339" spans="15:20">
      <c r="O339" s="30"/>
      <c r="T339" s="17" t="s">
        <v>151</v>
      </c>
    </row>
    <row r="340" spans="15:20">
      <c r="O340" s="30"/>
      <c r="T340" s="17" t="s">
        <v>158</v>
      </c>
    </row>
    <row r="341" spans="15:20">
      <c r="O341" s="30"/>
      <c r="T341" s="17" t="s">
        <v>192</v>
      </c>
    </row>
    <row r="342" spans="15:20">
      <c r="O342" s="30"/>
      <c r="T342" s="17" t="s">
        <v>211</v>
      </c>
    </row>
    <row r="343" spans="15:20">
      <c r="O343" s="30"/>
      <c r="T343" s="17" t="s">
        <v>214</v>
      </c>
    </row>
    <row r="344" spans="15:20" ht="36">
      <c r="O344" s="30"/>
      <c r="T344" s="17" t="s">
        <v>217</v>
      </c>
    </row>
    <row r="345" spans="15:20">
      <c r="O345" s="30"/>
      <c r="T345" s="17" t="s">
        <v>526</v>
      </c>
    </row>
    <row r="346" spans="15:20">
      <c r="O346" s="30"/>
      <c r="T346" s="17" t="s">
        <v>527</v>
      </c>
    </row>
    <row r="347" spans="15:20">
      <c r="O347" s="30"/>
      <c r="T347" s="17" t="s">
        <v>528</v>
      </c>
    </row>
    <row r="348" spans="15:20">
      <c r="O348" s="30"/>
      <c r="T348" s="17" t="s">
        <v>529</v>
      </c>
    </row>
    <row r="349" spans="15:20">
      <c r="O349" s="30"/>
      <c r="T349" s="17" t="s">
        <v>530</v>
      </c>
    </row>
    <row r="350" spans="15:20">
      <c r="O350" s="30"/>
      <c r="T350" s="17" t="s">
        <v>531</v>
      </c>
    </row>
    <row r="351" spans="15:20">
      <c r="O351" s="30"/>
      <c r="T351" s="17" t="s">
        <v>532</v>
      </c>
    </row>
    <row r="352" spans="15:20">
      <c r="O352" s="30"/>
      <c r="T352" s="17" t="s">
        <v>533</v>
      </c>
    </row>
    <row r="353" spans="15:20">
      <c r="O353" s="30"/>
      <c r="T353" s="17" t="s">
        <v>534</v>
      </c>
    </row>
    <row r="354" spans="15:20">
      <c r="O354" s="30"/>
      <c r="T354" s="17" t="s">
        <v>535</v>
      </c>
    </row>
    <row r="355" spans="15:20">
      <c r="O355" s="30"/>
      <c r="T355" s="17" t="s">
        <v>536</v>
      </c>
    </row>
    <row r="356" spans="15:20">
      <c r="O356" s="30"/>
      <c r="T356" s="17" t="s">
        <v>537</v>
      </c>
    </row>
    <row r="357" spans="15:20">
      <c r="O357" s="30"/>
      <c r="T357" s="17" t="s">
        <v>538</v>
      </c>
    </row>
    <row r="358" spans="15:20" ht="36">
      <c r="O358" s="30"/>
      <c r="T358" s="17" t="s">
        <v>539</v>
      </c>
    </row>
    <row r="359" spans="15:20">
      <c r="O359" s="30"/>
      <c r="T359" s="17" t="s">
        <v>540</v>
      </c>
    </row>
    <row r="360" spans="15:20">
      <c r="O360" s="30"/>
      <c r="T360" s="17" t="s">
        <v>541</v>
      </c>
    </row>
    <row r="361" spans="15:20">
      <c r="O361" s="30"/>
      <c r="T361" s="17" t="s">
        <v>222</v>
      </c>
    </row>
    <row r="362" spans="15:20">
      <c r="O362" s="30"/>
      <c r="T362" s="17" t="s">
        <v>542</v>
      </c>
    </row>
    <row r="363" spans="15:20">
      <c r="O363" s="30"/>
      <c r="T363" s="17" t="s">
        <v>543</v>
      </c>
    </row>
    <row r="364" spans="15:20">
      <c r="O364" s="30"/>
      <c r="T364" s="17" t="s">
        <v>544</v>
      </c>
    </row>
    <row r="365" spans="15:20">
      <c r="O365" s="30"/>
      <c r="T365" s="17" t="s">
        <v>545</v>
      </c>
    </row>
    <row r="366" spans="15:20">
      <c r="O366" s="30"/>
      <c r="T366" s="17" t="s">
        <v>546</v>
      </c>
    </row>
    <row r="367" spans="15:20">
      <c r="O367" s="30"/>
      <c r="T367" s="17" t="s">
        <v>547</v>
      </c>
    </row>
    <row r="368" spans="15:20">
      <c r="O368" s="30"/>
      <c r="T368" s="17" t="s">
        <v>548</v>
      </c>
    </row>
    <row r="369" spans="15:20">
      <c r="O369" s="30"/>
      <c r="T369" s="17" t="s">
        <v>549</v>
      </c>
    </row>
    <row r="370" spans="15:20">
      <c r="O370" s="30"/>
      <c r="T370" s="17" t="s">
        <v>550</v>
      </c>
    </row>
    <row r="371" spans="15:20">
      <c r="O371" s="30"/>
      <c r="T371" s="17" t="s">
        <v>551</v>
      </c>
    </row>
    <row r="372" spans="15:20">
      <c r="O372" s="30"/>
      <c r="T372" s="17" t="s">
        <v>552</v>
      </c>
    </row>
    <row r="373" spans="15:20">
      <c r="O373" s="30"/>
      <c r="T373" s="17" t="s">
        <v>553</v>
      </c>
    </row>
    <row r="374" spans="15:20">
      <c r="O374" s="30"/>
      <c r="T374" s="17" t="s">
        <v>554</v>
      </c>
    </row>
    <row r="375" spans="15:20">
      <c r="O375" s="30"/>
      <c r="T375" s="17" t="s">
        <v>555</v>
      </c>
    </row>
    <row r="376" spans="15:20" ht="36">
      <c r="O376" s="30"/>
      <c r="T376" s="17" t="s">
        <v>556</v>
      </c>
    </row>
    <row r="377" spans="15:20">
      <c r="O377" s="30"/>
      <c r="T377" s="17" t="s">
        <v>557</v>
      </c>
    </row>
    <row r="378" spans="15:20">
      <c r="O378" s="30"/>
      <c r="T378" s="17" t="s">
        <v>558</v>
      </c>
    </row>
    <row r="379" spans="15:20">
      <c r="O379" s="30"/>
      <c r="T379" s="17" t="s">
        <v>559</v>
      </c>
    </row>
    <row r="380" spans="15:20">
      <c r="O380" s="30"/>
      <c r="T380" s="17" t="s">
        <v>560</v>
      </c>
    </row>
    <row r="381" spans="15:20">
      <c r="O381" s="30"/>
      <c r="T381" s="17" t="s">
        <v>561</v>
      </c>
    </row>
    <row r="382" spans="15:20" ht="36">
      <c r="O382" s="30"/>
      <c r="T382" s="17" t="s">
        <v>224</v>
      </c>
    </row>
    <row r="383" spans="15:20">
      <c r="O383" s="30"/>
      <c r="T383" s="17" t="s">
        <v>562</v>
      </c>
    </row>
    <row r="384" spans="15:20">
      <c r="O384" s="30"/>
      <c r="T384" s="17" t="s">
        <v>563</v>
      </c>
    </row>
    <row r="385" spans="15:20">
      <c r="O385" s="30"/>
      <c r="T385" s="17" t="s">
        <v>564</v>
      </c>
    </row>
    <row r="386" spans="15:20">
      <c r="O386" s="30"/>
      <c r="T386" s="17" t="s">
        <v>565</v>
      </c>
    </row>
    <row r="387" spans="15:20">
      <c r="O387" s="30"/>
      <c r="T387" s="17" t="s">
        <v>566</v>
      </c>
    </row>
    <row r="388" spans="15:20">
      <c r="O388" s="30"/>
      <c r="T388" s="17" t="s">
        <v>567</v>
      </c>
    </row>
    <row r="389" spans="15:20">
      <c r="O389" s="30"/>
      <c r="T389" s="17" t="s">
        <v>568</v>
      </c>
    </row>
    <row r="390" spans="15:20">
      <c r="O390" s="30"/>
      <c r="T390" s="17" t="s">
        <v>569</v>
      </c>
    </row>
    <row r="391" spans="15:20">
      <c r="O391" s="30"/>
      <c r="T391" s="17" t="s">
        <v>570</v>
      </c>
    </row>
    <row r="392" spans="15:20">
      <c r="O392" s="30"/>
      <c r="T392" s="17" t="s">
        <v>571</v>
      </c>
    </row>
    <row r="393" spans="15:20">
      <c r="O393" s="30"/>
      <c r="T393" s="17" t="s">
        <v>572</v>
      </c>
    </row>
    <row r="394" spans="15:20">
      <c r="O394" s="30"/>
      <c r="T394" s="17" t="s">
        <v>573</v>
      </c>
    </row>
    <row r="395" spans="15:20">
      <c r="O395" s="30"/>
      <c r="T395" s="17" t="s">
        <v>574</v>
      </c>
    </row>
    <row r="396" spans="15:20">
      <c r="O396" s="30"/>
      <c r="T396" s="17" t="s">
        <v>575</v>
      </c>
    </row>
    <row r="397" spans="15:20">
      <c r="O397" s="30"/>
      <c r="T397" s="17" t="s">
        <v>576</v>
      </c>
    </row>
    <row r="398" spans="15:20">
      <c r="O398" s="30"/>
      <c r="T398" s="17" t="s">
        <v>577</v>
      </c>
    </row>
    <row r="399" spans="15:20">
      <c r="O399" s="30"/>
      <c r="T399" s="17" t="s">
        <v>578</v>
      </c>
    </row>
    <row r="400" spans="15:20">
      <c r="O400" s="30"/>
      <c r="T400" s="17" t="s">
        <v>579</v>
      </c>
    </row>
    <row r="401" spans="15:20" ht="36">
      <c r="O401" s="30"/>
      <c r="T401" s="17" t="s">
        <v>580</v>
      </c>
    </row>
    <row r="402" spans="15:20">
      <c r="O402" s="30"/>
      <c r="T402" s="17" t="s">
        <v>581</v>
      </c>
    </row>
    <row r="403" spans="15:20">
      <c r="O403" s="30"/>
      <c r="T403" s="17" t="s">
        <v>582</v>
      </c>
    </row>
    <row r="404" spans="15:20">
      <c r="O404" s="30"/>
      <c r="T404" s="17" t="s">
        <v>232</v>
      </c>
    </row>
    <row r="405" spans="15:20">
      <c r="O405" s="30"/>
      <c r="T405" s="17" t="s">
        <v>583</v>
      </c>
    </row>
    <row r="406" spans="15:20">
      <c r="O406" s="30"/>
      <c r="T406" s="17" t="s">
        <v>234</v>
      </c>
    </row>
    <row r="407" spans="15:20">
      <c r="O407" s="30"/>
      <c r="T407" s="17" t="s">
        <v>584</v>
      </c>
    </row>
    <row r="408" spans="15:20">
      <c r="O408" s="30"/>
      <c r="T408" s="17" t="s">
        <v>242</v>
      </c>
    </row>
    <row r="409" spans="15:20">
      <c r="O409" s="30"/>
      <c r="T409" s="17" t="s">
        <v>585</v>
      </c>
    </row>
    <row r="410" spans="15:20">
      <c r="O410" s="30"/>
      <c r="T410" s="17" t="s">
        <v>586</v>
      </c>
    </row>
    <row r="411" spans="15:20">
      <c r="O411" s="30"/>
      <c r="T411" s="17" t="s">
        <v>587</v>
      </c>
    </row>
    <row r="412" spans="15:20">
      <c r="O412" s="30"/>
      <c r="T412" s="17" t="s">
        <v>588</v>
      </c>
    </row>
    <row r="413" spans="15:20">
      <c r="O413" s="30"/>
      <c r="T413" s="17" t="s">
        <v>589</v>
      </c>
    </row>
    <row r="414" spans="15:20">
      <c r="O414" s="30"/>
      <c r="T414" s="17" t="s">
        <v>590</v>
      </c>
    </row>
    <row r="415" spans="15:20">
      <c r="O415" s="30"/>
      <c r="T415" s="17" t="s">
        <v>591</v>
      </c>
    </row>
    <row r="416" spans="15:20">
      <c r="O416" s="30"/>
      <c r="T416" s="17" t="s">
        <v>592</v>
      </c>
    </row>
    <row r="417" spans="15:20">
      <c r="O417" s="30"/>
      <c r="T417" s="17" t="s">
        <v>593</v>
      </c>
    </row>
    <row r="418" spans="15:20">
      <c r="O418" s="30"/>
      <c r="T418" s="17" t="s">
        <v>247</v>
      </c>
    </row>
    <row r="419" spans="15:20">
      <c r="O419" s="30"/>
      <c r="T419" s="17" t="s">
        <v>594</v>
      </c>
    </row>
    <row r="420" spans="15:20">
      <c r="O420" s="30"/>
      <c r="T420" s="17" t="s">
        <v>252</v>
      </c>
    </row>
    <row r="421" spans="15:20">
      <c r="O421" s="30"/>
      <c r="T421" s="17" t="s">
        <v>256</v>
      </c>
    </row>
    <row r="422" spans="15:20">
      <c r="O422" s="30"/>
      <c r="T422" s="17" t="s">
        <v>595</v>
      </c>
    </row>
    <row r="423" spans="15:20">
      <c r="O423" s="30"/>
      <c r="T423" s="17" t="s">
        <v>596</v>
      </c>
    </row>
    <row r="424" spans="15:20" ht="36">
      <c r="O424" s="30"/>
      <c r="T424" s="17" t="s">
        <v>597</v>
      </c>
    </row>
    <row r="425" spans="15:20">
      <c r="O425" s="30"/>
      <c r="T425" s="17" t="s">
        <v>598</v>
      </c>
    </row>
    <row r="426" spans="15:20" ht="36">
      <c r="O426" s="30"/>
      <c r="T426" s="17" t="s">
        <v>599</v>
      </c>
    </row>
    <row r="427" spans="15:20">
      <c r="O427" s="30"/>
      <c r="T427" s="17" t="s">
        <v>600</v>
      </c>
    </row>
    <row r="428" spans="15:20">
      <c r="O428" s="30"/>
      <c r="T428" s="17" t="s">
        <v>601</v>
      </c>
    </row>
    <row r="429" spans="15:20">
      <c r="O429" s="30"/>
      <c r="T429" s="17" t="s">
        <v>602</v>
      </c>
    </row>
    <row r="430" spans="15:20">
      <c r="O430" s="30"/>
      <c r="T430" s="17" t="s">
        <v>603</v>
      </c>
    </row>
    <row r="431" spans="15:20">
      <c r="O431" s="30"/>
      <c r="T431" s="17" t="s">
        <v>604</v>
      </c>
    </row>
    <row r="432" spans="15:20" ht="36">
      <c r="O432" s="30"/>
      <c r="T432" s="17" t="s">
        <v>605</v>
      </c>
    </row>
    <row r="433" spans="15:20">
      <c r="O433" s="30"/>
      <c r="T433" s="31" t="s">
        <v>606</v>
      </c>
    </row>
    <row r="434" spans="15:20">
      <c r="O434" s="30"/>
      <c r="T434" s="17" t="s">
        <v>607</v>
      </c>
    </row>
    <row r="435" spans="15:20">
      <c r="O435" s="30"/>
      <c r="T435" s="17" t="s">
        <v>608</v>
      </c>
    </row>
    <row r="436" spans="15:20">
      <c r="O436" s="30"/>
      <c r="T436" s="17" t="s">
        <v>609</v>
      </c>
    </row>
    <row r="437" spans="15:20">
      <c r="O437" s="30"/>
      <c r="T437" s="17" t="s">
        <v>610</v>
      </c>
    </row>
    <row r="438" spans="15:20" ht="36">
      <c r="O438" s="30"/>
      <c r="T438" s="17" t="s">
        <v>611</v>
      </c>
    </row>
    <row r="439" spans="15:20" ht="36">
      <c r="O439" s="30"/>
      <c r="T439" s="17" t="s">
        <v>612</v>
      </c>
    </row>
    <row r="440" spans="15:20" ht="36">
      <c r="O440" s="30"/>
      <c r="T440" s="17" t="s">
        <v>613</v>
      </c>
    </row>
    <row r="441" spans="15:20" ht="36">
      <c r="O441" s="30"/>
      <c r="T441" s="17" t="s">
        <v>614</v>
      </c>
    </row>
    <row r="442" spans="15:20" ht="36">
      <c r="O442" s="30"/>
      <c r="T442" s="17" t="s">
        <v>615</v>
      </c>
    </row>
    <row r="443" spans="15:20" ht="36">
      <c r="O443" s="30"/>
      <c r="T443" s="17" t="s">
        <v>616</v>
      </c>
    </row>
    <row r="444" spans="15:20" ht="36">
      <c r="O444" s="30"/>
      <c r="T444" s="17" t="s">
        <v>260</v>
      </c>
    </row>
    <row r="445" spans="15:20">
      <c r="O445" s="30"/>
      <c r="T445" s="17" t="s">
        <v>617</v>
      </c>
    </row>
    <row r="446" spans="15:20">
      <c r="O446" s="30"/>
      <c r="T446" s="17" t="s">
        <v>618</v>
      </c>
    </row>
    <row r="447" spans="15:20">
      <c r="O447" s="30"/>
      <c r="T447" s="17" t="s">
        <v>619</v>
      </c>
    </row>
    <row r="448" spans="15:20">
      <c r="O448" s="30"/>
      <c r="T448" s="17" t="s">
        <v>620</v>
      </c>
    </row>
    <row r="449" spans="15:20">
      <c r="O449" s="30"/>
      <c r="T449" s="17" t="s">
        <v>621</v>
      </c>
    </row>
    <row r="450" spans="15:20">
      <c r="O450" s="30"/>
      <c r="T450" s="17" t="s">
        <v>622</v>
      </c>
    </row>
    <row r="451" spans="15:20">
      <c r="O451" s="30"/>
      <c r="T451" s="17" t="s">
        <v>623</v>
      </c>
    </row>
    <row r="452" spans="15:20">
      <c r="O452" s="30"/>
      <c r="T452" s="17" t="s">
        <v>624</v>
      </c>
    </row>
    <row r="453" spans="15:20" ht="36">
      <c r="O453" s="30"/>
      <c r="T453" s="17" t="s">
        <v>625</v>
      </c>
    </row>
    <row r="454" spans="15:20">
      <c r="O454" s="30"/>
      <c r="T454" s="17" t="s">
        <v>626</v>
      </c>
    </row>
    <row r="455" spans="15:20">
      <c r="O455" s="30"/>
      <c r="T455" s="17" t="s">
        <v>627</v>
      </c>
    </row>
    <row r="456" spans="15:20">
      <c r="O456" s="30"/>
      <c r="T456" s="17" t="s">
        <v>628</v>
      </c>
    </row>
    <row r="457" spans="15:20">
      <c r="O457" s="30"/>
      <c r="T457" s="17" t="s">
        <v>629</v>
      </c>
    </row>
    <row r="458" spans="15:20">
      <c r="O458" s="30"/>
      <c r="T458" s="17" t="s">
        <v>630</v>
      </c>
    </row>
    <row r="459" spans="15:20">
      <c r="O459" s="30"/>
      <c r="T459" s="17" t="s">
        <v>631</v>
      </c>
    </row>
    <row r="460" spans="15:20">
      <c r="O460" s="30"/>
      <c r="T460" s="17" t="s">
        <v>632</v>
      </c>
    </row>
    <row r="461" spans="15:20" ht="36">
      <c r="O461" s="30"/>
      <c r="T461" s="17" t="s">
        <v>633</v>
      </c>
    </row>
    <row r="462" spans="15:20" ht="36">
      <c r="O462" s="30"/>
      <c r="T462" s="17" t="s">
        <v>634</v>
      </c>
    </row>
    <row r="463" spans="15:20">
      <c r="O463" s="30"/>
      <c r="T463" s="17" t="s">
        <v>268</v>
      </c>
    </row>
    <row r="464" spans="15:20">
      <c r="O464" s="30"/>
      <c r="T464" s="17" t="s">
        <v>279</v>
      </c>
    </row>
    <row r="465" spans="15:20">
      <c r="O465" s="30"/>
      <c r="T465" s="17" t="s">
        <v>635</v>
      </c>
    </row>
    <row r="466" spans="15:20">
      <c r="O466" s="30"/>
      <c r="T466" s="17" t="s">
        <v>636</v>
      </c>
    </row>
    <row r="467" spans="15:20">
      <c r="O467" s="30"/>
      <c r="T467" s="17" t="s">
        <v>637</v>
      </c>
    </row>
    <row r="468" spans="15:20" ht="36">
      <c r="O468" s="30"/>
      <c r="T468" s="17" t="s">
        <v>301</v>
      </c>
    </row>
    <row r="469" spans="15:20">
      <c r="O469" s="30"/>
      <c r="T469" s="17" t="s">
        <v>309</v>
      </c>
    </row>
    <row r="470" spans="15:20">
      <c r="O470" s="30"/>
      <c r="T470" s="17" t="s">
        <v>312</v>
      </c>
    </row>
    <row r="471" spans="15:20">
      <c r="O471" s="30"/>
      <c r="T471" s="17" t="s">
        <v>638</v>
      </c>
    </row>
    <row r="472" spans="15:20">
      <c r="O472" s="30"/>
      <c r="T472" s="17" t="s">
        <v>318</v>
      </c>
    </row>
    <row r="473" spans="15:20">
      <c r="O473" s="30"/>
      <c r="T473" s="17" t="s">
        <v>639</v>
      </c>
    </row>
    <row r="474" spans="15:20">
      <c r="O474" s="30"/>
      <c r="T474" s="17" t="s">
        <v>640</v>
      </c>
    </row>
    <row r="475" spans="15:20">
      <c r="O475" s="30"/>
      <c r="T475" s="17" t="s">
        <v>641</v>
      </c>
    </row>
    <row r="476" spans="15:20">
      <c r="O476" s="30"/>
      <c r="T476" s="17" t="s">
        <v>324</v>
      </c>
    </row>
    <row r="477" spans="15:20">
      <c r="O477" s="30"/>
      <c r="T477" s="17" t="s">
        <v>331</v>
      </c>
    </row>
    <row r="478" spans="15:20">
      <c r="O478" s="30"/>
      <c r="T478" s="17" t="s">
        <v>642</v>
      </c>
    </row>
    <row r="479" spans="15:20">
      <c r="O479" s="30"/>
      <c r="T479" s="17" t="s">
        <v>643</v>
      </c>
    </row>
    <row r="480" spans="15:20">
      <c r="O480" s="30"/>
      <c r="T480" s="17" t="s">
        <v>644</v>
      </c>
    </row>
    <row r="481" spans="15:20">
      <c r="O481" s="30"/>
      <c r="T481" s="17" t="s">
        <v>645</v>
      </c>
    </row>
    <row r="482" spans="15:20">
      <c r="O482" s="30"/>
      <c r="T482" s="17" t="s">
        <v>347</v>
      </c>
    </row>
    <row r="483" spans="15:20">
      <c r="O483" s="30"/>
      <c r="T483" s="17" t="s">
        <v>356</v>
      </c>
    </row>
    <row r="484" spans="15:20">
      <c r="O484" s="30"/>
      <c r="T484" s="17" t="s">
        <v>360</v>
      </c>
    </row>
    <row r="485" spans="15:20">
      <c r="O485" s="30"/>
      <c r="T485" s="17" t="s">
        <v>646</v>
      </c>
    </row>
    <row r="486" spans="15:20">
      <c r="O486" s="30"/>
      <c r="T486" s="17" t="s">
        <v>647</v>
      </c>
    </row>
    <row r="487" spans="15:20">
      <c r="O487" s="30"/>
      <c r="T487" s="17" t="s">
        <v>648</v>
      </c>
    </row>
    <row r="488" spans="15:20">
      <c r="O488" s="30"/>
      <c r="T488" s="17" t="s">
        <v>649</v>
      </c>
    </row>
    <row r="489" spans="15:20">
      <c r="O489" s="30"/>
      <c r="T489" s="17" t="s">
        <v>650</v>
      </c>
    </row>
    <row r="490" spans="15:20">
      <c r="O490" s="30"/>
      <c r="T490" s="17" t="s">
        <v>651</v>
      </c>
    </row>
    <row r="491" spans="15:20">
      <c r="O491" s="30"/>
      <c r="T491" s="17" t="s">
        <v>652</v>
      </c>
    </row>
    <row r="492" spans="15:20">
      <c r="O492" s="30"/>
      <c r="T492" s="17" t="s">
        <v>653</v>
      </c>
    </row>
    <row r="493" spans="15:20">
      <c r="O493" s="30"/>
      <c r="T493" s="17" t="s">
        <v>654</v>
      </c>
    </row>
    <row r="494" spans="15:20">
      <c r="O494" s="30"/>
      <c r="T494" s="17" t="s">
        <v>655</v>
      </c>
    </row>
    <row r="495" spans="15:20">
      <c r="O495" s="30"/>
      <c r="T495" s="17" t="s">
        <v>656</v>
      </c>
    </row>
    <row r="496" spans="15:20">
      <c r="O496" s="30"/>
      <c r="T496" s="17" t="s">
        <v>657</v>
      </c>
    </row>
    <row r="497" spans="15:20">
      <c r="O497" s="30"/>
      <c r="T497" s="17" t="s">
        <v>658</v>
      </c>
    </row>
    <row r="498" spans="15:20">
      <c r="O498" s="30"/>
      <c r="T498" s="17" t="s">
        <v>659</v>
      </c>
    </row>
    <row r="499" spans="15:20">
      <c r="O499" s="30"/>
      <c r="T499" s="17" t="s">
        <v>660</v>
      </c>
    </row>
    <row r="500" spans="15:20">
      <c r="O500" s="30"/>
      <c r="T500" s="17" t="s">
        <v>661</v>
      </c>
    </row>
    <row r="501" spans="15:20">
      <c r="O501" s="30"/>
      <c r="T501" s="17" t="s">
        <v>662</v>
      </c>
    </row>
    <row r="502" spans="15:20">
      <c r="O502" s="30"/>
      <c r="T502" s="17" t="s">
        <v>423</v>
      </c>
    </row>
    <row r="503" spans="15:20">
      <c r="O503" s="30"/>
      <c r="T503" s="17" t="s">
        <v>663</v>
      </c>
    </row>
    <row r="504" spans="15:20">
      <c r="O504" s="30"/>
      <c r="T504" s="17" t="s">
        <v>664</v>
      </c>
    </row>
    <row r="505" spans="15:20">
      <c r="O505" s="30"/>
      <c r="T505" s="17" t="s">
        <v>665</v>
      </c>
    </row>
    <row r="506" spans="15:20">
      <c r="O506" s="30"/>
      <c r="T506" s="17" t="s">
        <v>666</v>
      </c>
    </row>
    <row r="507" spans="15:20" ht="36">
      <c r="O507" s="30"/>
      <c r="T507" s="17" t="s">
        <v>426</v>
      </c>
    </row>
    <row r="508" spans="15:20" ht="36">
      <c r="O508" s="30"/>
      <c r="T508" s="17" t="s">
        <v>500</v>
      </c>
    </row>
    <row r="509" spans="15:20">
      <c r="O509" s="30"/>
      <c r="T509" s="17" t="s">
        <v>667</v>
      </c>
    </row>
    <row r="510" spans="15:20">
      <c r="O510" s="30"/>
      <c r="T510" s="17" t="s">
        <v>668</v>
      </c>
    </row>
    <row r="511" spans="15:20">
      <c r="O511" s="30"/>
      <c r="T511" s="17" t="s">
        <v>669</v>
      </c>
    </row>
    <row r="512" spans="15:20">
      <c r="O512" s="30"/>
      <c r="T512" s="17" t="s">
        <v>670</v>
      </c>
    </row>
    <row r="513" spans="15:20">
      <c r="O513" s="30"/>
      <c r="T513" s="17" t="s">
        <v>671</v>
      </c>
    </row>
    <row r="514" spans="15:20">
      <c r="O514" s="30"/>
      <c r="T514" s="17" t="s">
        <v>672</v>
      </c>
    </row>
    <row r="515" spans="15:20">
      <c r="O515" s="30"/>
      <c r="T515" s="17" t="s">
        <v>673</v>
      </c>
    </row>
    <row r="516" spans="15:20">
      <c r="O516" s="30"/>
      <c r="T516" s="17" t="s">
        <v>674</v>
      </c>
    </row>
    <row r="517" spans="15:20">
      <c r="O517" s="30"/>
      <c r="T517" s="17" t="s">
        <v>675</v>
      </c>
    </row>
    <row r="518" spans="15:20">
      <c r="O518" s="30"/>
      <c r="T518" s="17" t="s">
        <v>676</v>
      </c>
    </row>
    <row r="519" spans="15:20">
      <c r="O519" s="30"/>
      <c r="T519" s="17" t="s">
        <v>677</v>
      </c>
    </row>
    <row r="520" spans="15:20">
      <c r="O520" s="30"/>
      <c r="T520" s="17" t="s">
        <v>678</v>
      </c>
    </row>
    <row r="521" spans="15:20">
      <c r="O521" s="30"/>
      <c r="T521" s="17" t="s">
        <v>679</v>
      </c>
    </row>
    <row r="522" spans="15:20">
      <c r="O522" s="30"/>
      <c r="T522" s="17" t="s">
        <v>680</v>
      </c>
    </row>
    <row r="523" spans="15:20">
      <c r="O523" s="30"/>
      <c r="T523" s="17" t="s">
        <v>681</v>
      </c>
    </row>
    <row r="524" spans="15:20">
      <c r="O524" s="30"/>
      <c r="T524" s="17" t="s">
        <v>682</v>
      </c>
    </row>
    <row r="525" spans="15:20">
      <c r="O525" s="30"/>
      <c r="T525" s="17" t="s">
        <v>683</v>
      </c>
    </row>
    <row r="526" spans="15:20">
      <c r="O526" s="30"/>
      <c r="T526" s="17" t="s">
        <v>684</v>
      </c>
    </row>
    <row r="527" spans="15:20">
      <c r="O527" s="30"/>
      <c r="T527" s="17" t="s">
        <v>685</v>
      </c>
    </row>
    <row r="528" spans="15:20">
      <c r="O528" s="30"/>
      <c r="T528" s="17" t="s">
        <v>686</v>
      </c>
    </row>
    <row r="529" spans="15:20">
      <c r="O529" s="30"/>
      <c r="T529" s="17" t="s">
        <v>687</v>
      </c>
    </row>
    <row r="530" spans="15:20">
      <c r="O530" s="30"/>
    </row>
    <row r="531" spans="15:20">
      <c r="O531" s="30"/>
    </row>
    <row r="532" spans="15:20">
      <c r="O532" s="30"/>
    </row>
    <row r="533" spans="15:20">
      <c r="O533" s="30"/>
    </row>
    <row r="534" spans="15:20">
      <c r="O534" s="30"/>
    </row>
    <row r="535" spans="15:20">
      <c r="O535" s="30"/>
    </row>
    <row r="536" spans="15:20">
      <c r="O536" s="30"/>
    </row>
    <row r="537" spans="15:20">
      <c r="O537" s="30"/>
    </row>
    <row r="538" spans="15:20">
      <c r="O538" s="30"/>
    </row>
  </sheetData>
  <mergeCells count="8">
    <mergeCell ref="A7:O7"/>
    <mergeCell ref="D9:G9"/>
    <mergeCell ref="M2:N2"/>
    <mergeCell ref="A3:A5"/>
    <mergeCell ref="M3:N3"/>
    <mergeCell ref="M4:N4"/>
    <mergeCell ref="M5:N5"/>
    <mergeCell ref="A6:O6"/>
  </mergeCells>
  <dataValidations count="39">
    <dataValidation type="list" allowBlank="1" showInputMessage="1" showErrorMessage="1" promptTitle="PACC" prompt="Seleccione el Código de Bienes y Servicios._x000a_" sqref="A262:A292" xr:uid="{00000000-0002-0000-0000-000000000000}">
      <formula1>$T$11:$T$427</formula1>
    </dataValidation>
    <dataValidation type="list" allowBlank="1" showInputMessage="1" showErrorMessage="1" promptTitle="PACC" prompt="Seleccione el Código de Bienes y Servicios._x000a_" sqref="A255:A261" xr:uid="{00000000-0002-0000-0000-000001000000}">
      <formula1>$U$11:$U$423</formula1>
    </dataValidation>
    <dataValidation type="list" allowBlank="1" showInputMessage="1" showErrorMessage="1" promptTitle="PACC" prompt="Seleccione el Código de Bienes y Servicios._x000a_" sqref="A310:A313 A293" xr:uid="{00000000-0002-0000-0000-000002000000}">
      <formula1>$T$11:$T$360</formula1>
    </dataValidation>
    <dataValidation type="list" allowBlank="1" showInputMessage="1" showErrorMessage="1" promptTitle="PACC" prompt="Seleccione el Código de Bienes y Servicios._x000a_" sqref="A134" xr:uid="{00000000-0002-0000-0000-000003000000}">
      <formula1>$T$11:$T$340</formula1>
    </dataValidation>
    <dataValidation type="list" allowBlank="1" showInputMessage="1" showErrorMessage="1" promptTitle="PACC" prompt="Seleccione el Código de Bienes y Servicios._x000a_" sqref="A40" xr:uid="{00000000-0002-0000-0000-000004000000}">
      <formula1>$T$11:$T$341</formula1>
    </dataValidation>
    <dataValidation type="list" allowBlank="1" showInputMessage="1" showErrorMessage="1" promptTitle="PACC" prompt="Seleccione el Código de Bienes y Servicios._x000a_" sqref="A244" xr:uid="{00000000-0002-0000-0000-000005000000}">
      <formula1>$T$11:$T$426</formula1>
    </dataValidation>
    <dataValidation type="list" allowBlank="1" showInputMessage="1" showErrorMessage="1" promptTitle="PACC" prompt="Seleccione el Código de Bienes y Servicios._x000a_" sqref="A243" xr:uid="{00000000-0002-0000-0000-000006000000}">
      <formula1>$S$11:$S$432</formula1>
    </dataValidation>
    <dataValidation type="list" allowBlank="1" showInputMessage="1" showErrorMessage="1" promptTitle="PACC" prompt="Seleccione el Código de Bienes y Servicios._x000a_" sqref="A241:A242" xr:uid="{00000000-0002-0000-0000-000007000000}">
      <formula1>$T$11:$T$318</formula1>
    </dataValidation>
    <dataValidation type="list" allowBlank="1" showInputMessage="1" showErrorMessage="1" promptTitle="PACC" prompt="Seleccione el Código de Bienes y Servicios._x000a_" sqref="A214:A240 A245:A254" xr:uid="{00000000-0002-0000-0000-000008000000}">
      <formula1>$T$11:$T$328</formula1>
    </dataValidation>
    <dataValidation type="list" allowBlank="1" showInputMessage="1" showErrorMessage="1" promptTitle="PACC" prompt="Seleccione el Código de Bienes y Servicios._x000a_" sqref="A195:A196 A180 A183" xr:uid="{00000000-0002-0000-0000-000009000000}">
      <formula1>$T$11:$T$461</formula1>
    </dataValidation>
    <dataValidation type="list" allowBlank="1" showInputMessage="1" showErrorMessage="1" promptTitle="PACC" prompt="Seleccione el Código de Bienes y Servicios._x000a_" sqref="A174 A161:A171 A184:A194 A181:A182 A179 A197:A199 A177 A205:A213" xr:uid="{00000000-0002-0000-0000-00000A000000}">
      <formula1>$T$11:$T$381</formula1>
    </dataValidation>
    <dataValidation type="list" allowBlank="1" showInputMessage="1" showErrorMessage="1" promptTitle="PACC" prompt="Seleccione el Código de Bienes y Servicios._x000a_" sqref="A139" xr:uid="{00000000-0002-0000-0000-00000B000000}">
      <formula1>$S$11:$S$409</formula1>
    </dataValidation>
    <dataValidation type="list" allowBlank="1" showInputMessage="1" showErrorMessage="1" promptTitle="PACC" prompt="Seleccione el Código de Bienes y Servicios._x000a_" sqref="A140:A160" xr:uid="{00000000-0002-0000-0000-00000C000000}">
      <formula1>$T$11:$T$403</formula1>
    </dataValidation>
    <dataValidation type="list" allowBlank="1" showInputMessage="1" showErrorMessage="1" promptTitle="PACC" prompt="Seleccione el Código de Bienes y Servicios._x000a_" sqref="A135:A138" xr:uid="{00000000-0002-0000-0000-00000D000000}">
      <formula1>$T$12:$T$407</formula1>
    </dataValidation>
    <dataValidation type="list" allowBlank="1" showInputMessage="1" showErrorMessage="1" promptTitle="PACC" prompt="Seleccione el Código de Bienes y Servicios._x000a_" sqref="A127:A133" xr:uid="{00000000-0002-0000-0000-00000E000000}">
      <formula1>$T$12:$T$415</formula1>
    </dataValidation>
    <dataValidation type="list" allowBlank="1" showInputMessage="1" showErrorMessage="1" promptTitle="PACC" prompt="Seleccione el Código de Bienes y Servicios._x000a_" sqref="A98:A126" xr:uid="{00000000-0002-0000-0000-00000F000000}">
      <formula1>$T$11:$T$443</formula1>
    </dataValidation>
    <dataValidation type="list" allowBlank="1" showInputMessage="1" showErrorMessage="1" promptTitle="PACC" prompt="Seleccione el Código de Bienes y Servicios._x000a_" sqref="A96:A97" xr:uid="{00000000-0002-0000-0000-000010000000}">
      <formula1>$T$12:$T$445</formula1>
    </dataValidation>
    <dataValidation type="list" allowBlank="1" showInputMessage="1" showErrorMessage="1" promptTitle="PACC" prompt="Seleccione el Código de Bienes y Servicios._x000a_" sqref="A53:A78 A80:A95" xr:uid="{00000000-0002-0000-0000-000011000000}">
      <formula1>$T$11:$T$488</formula1>
    </dataValidation>
    <dataValidation type="list" allowBlank="1" showInputMessage="1" showErrorMessage="1" promptTitle="PACC" prompt="Seleccione el Código de Bienes y Servicios._x000a_" sqref="A11:A39 A41:A52" xr:uid="{00000000-0002-0000-0000-000012000000}">
      <formula1>$T$11:$T$529</formula1>
    </dataValidation>
    <dataValidation type="list" allowBlank="1" showInputMessage="1" showErrorMessage="1" promptTitle="PACC" prompt="Seleccione el Código de Bienes y Servicios._x000a_" sqref="A314" xr:uid="{00000000-0002-0000-0000-000013000000}">
      <formula1>$T$314:$T$529</formula1>
    </dataValidation>
    <dataValidation type="list" allowBlank="1" showInputMessage="1" showErrorMessage="1" promptTitle="PACC" prompt="Seleccione el Código de Bienes y Servicios._x000a_" sqref="A294:A308" xr:uid="{00000000-0002-0000-0000-000014000000}">
      <formula1>$U$11:$U$262</formula1>
    </dataValidation>
    <dataValidation type="list" allowBlank="1" showInputMessage="1" showErrorMessage="1" promptTitle="PACC" prompt="Seleccione el procedimiento de selección." sqref="L214:L313" xr:uid="{00000000-0002-0000-0000-000015000000}">
      <formula1>$W$11:$W$15</formula1>
    </dataValidation>
    <dataValidation type="list" allowBlank="1" showInputMessage="1" showErrorMessage="1" promptTitle="PACC" prompt="Seleccione el procedimiento de selección." sqref="L161:L213 L40" xr:uid="{00000000-0002-0000-0000-000016000000}">
      <formula1>$W$11:$W$16</formula1>
    </dataValidation>
    <dataValidation type="list" allowBlank="1" showInputMessage="1" showErrorMessage="1" promptTitle="PACC" prompt="Seleccione el Código de Bienes y Servicios._x000a_" sqref="A200:A204 A178 A175:A176 A172:A173 A309" xr:uid="{00000000-0002-0000-0000-000017000000}">
      <formula1>#REF!</formula1>
    </dataValidation>
    <dataValidation type="list" allowBlank="1" showInputMessage="1" showErrorMessage="1" promptTitle="PACC" prompt="Seleccione el procedimiento de selección." sqref="L135:L138" xr:uid="{00000000-0002-0000-0000-000018000000}">
      <formula1>$W$12:$W$15</formula1>
    </dataValidation>
    <dataValidation type="list" allowBlank="1" showInputMessage="1" showErrorMessage="1" promptTitle="PACC" prompt="Seleccione el procedimiento de selección." sqref="L127:L133" xr:uid="{00000000-0002-0000-0000-000019000000}">
      <formula1>$W$12:$W$17</formula1>
    </dataValidation>
    <dataValidation type="list" allowBlank="1" showInputMessage="1" showErrorMessage="1" promptTitle="PACC" prompt="Seleccione el procedimiento de selección." sqref="L96:L97" xr:uid="{00000000-0002-0000-0000-00001A000000}">
      <formula1>$W$12:$W$13</formula1>
    </dataValidation>
    <dataValidation allowBlank="1" showInputMessage="1" showErrorMessage="1" promptTitle="PACC" prompt="Digite la cantidad requerida en este período._x000a_" sqref="D14:G14 D11:G11 D53:G53 D58:G58 D97:G98 D103:G103 D132:G132 D136:G136 D144:G144 D139:G139 D165:G165 D217:G217 D214:G214" xr:uid="{00000000-0002-0000-0000-00001B000000}"/>
    <dataValidation allowBlank="1" showInputMessage="1" showErrorMessage="1" promptTitle="PACC" prompt="Este valor se calculará sumando los costos totales que posean el mismo Código de Catálogo de Bienes y Servicios." sqref="K11:K78 K80:K313" xr:uid="{00000000-0002-0000-0000-00001C000000}"/>
    <dataValidation type="list" allowBlank="1" showInputMessage="1" showErrorMessage="1" promptTitle="PACC" prompt="Seleccione el procedimiento de selección." sqref="L139:L160 L98:L126 L11:L39 L41:L95 L134" xr:uid="{00000000-0002-0000-0000-00001D000000}">
      <formula1>$W$11:$W$17</formula1>
    </dataValidation>
    <dataValidation allowBlank="1" showInputMessage="1" showErrorMessage="1" promptTitle="PACC" prompt="La cantidad total resultará de la suma de las cantidades requeridas en cada trimestre. " sqref="H11:H314" xr:uid="{00000000-0002-0000-0000-00001E000000}"/>
    <dataValidation allowBlank="1" showInputMessage="1" showErrorMessage="1" promptTitle="PACC" prompt="Digite la unidad de medida._x000a__x000a_" sqref="C11:C78 C80:C314" xr:uid="{00000000-0002-0000-0000-00001F000000}"/>
    <dataValidation allowBlank="1" showInputMessage="1" showErrorMessage="1" promptTitle="PACC" prompt="Digite el precio unitario estimado._x000a_" sqref="I11:I78 I80:I314" xr:uid="{00000000-0002-0000-0000-000020000000}"/>
    <dataValidation allowBlank="1" showInputMessage="1" showErrorMessage="1" promptTitle="PACC" prompt="Digite la fuente de financiamiento del procedimiento de referencia." sqref="M11:M78 M80:M314" xr:uid="{00000000-0002-0000-0000-000021000000}"/>
    <dataValidation allowBlank="1" showInputMessage="1" showErrorMessage="1" promptTitle="PACC" prompt="Digite el valor adquirido." sqref="N11:N78 N80:N314" xr:uid="{00000000-0002-0000-0000-000022000000}"/>
    <dataValidation allowBlank="1" showInputMessage="1" showErrorMessage="1" promptTitle="PACC" prompt="Digite las observaciones que considere." sqref="O11:O78 O80:O314" xr:uid="{00000000-0002-0000-0000-000023000000}"/>
    <dataValidation allowBlank="1" showInputMessage="1" showErrorMessage="1" promptTitle="PACC" prompt="Digite la descripción de la compra o contratación." sqref="B178:B187 B80:B83 B11:B78 B135:B175 B202:B204 B207:B211 B195:B199 B190:B192 B85:B133 B214:B314" xr:uid="{00000000-0002-0000-0000-000024000000}"/>
    <dataValidation allowBlank="1" showInputMessage="1" showErrorMessage="1" promptTitle="PACC" prompt="Este valor se calculará automáticamente, resultado de la multiplicación de la cantidad total por el precio unitario estimado." sqref="J314:K314 J11:J313" xr:uid="{00000000-0002-0000-0000-000025000000}"/>
    <dataValidation type="list" allowBlank="1" showInputMessage="1" showErrorMessage="1" promptTitle="PACC" prompt="Seleccione el procedimiento de selección." sqref="L314" xr:uid="{00000000-0002-0000-0000-000026000000}">
      <formula1>#REF!</formula1>
    </dataValidation>
  </dataValidations>
  <printOptions horizontalCentered="1" verticalCentered="1"/>
  <pageMargins left="0.15748031496062992" right="0.15748031496062992" top="0.15748031496062992" bottom="0.19685039370078741" header="0.19685039370078741" footer="0.15748031496062992"/>
  <pageSetup paperSize="5" scale="45" orientation="landscape" r:id="rId1"/>
  <rowBreaks count="7" manualBreakCount="7">
    <brk id="47" max="16383" man="1"/>
    <brk id="87" max="16383" man="1"/>
    <brk id="131" max="16383" man="1"/>
    <brk id="169" max="16383" man="1"/>
    <brk id="204" max="16383" man="1"/>
    <brk id="247" max="14" man="1"/>
    <brk id="292" max="14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SNCC F053 PACC CONSOLIDADO </vt:lpstr>
      <vt:lpstr>'SNCC F053 PACC CONSOLIDADO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Angela Comas</cp:lastModifiedBy>
  <dcterms:created xsi:type="dcterms:W3CDTF">2014-02-03T18:04:00Z</dcterms:created>
  <dcterms:modified xsi:type="dcterms:W3CDTF">2024-08-08T17:11:53Z</dcterms:modified>
</cp:coreProperties>
</file>