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Octubre/"/>
    </mc:Choice>
  </mc:AlternateContent>
  <xr:revisionPtr revIDLastSave="340" documentId="14_{6B5F2F53-A03B-4943-88E1-C8E0D624A24A}" xr6:coauthVersionLast="47" xr6:coauthVersionMax="47" xr10:uidLastSave="{8D02906B-E053-4E4F-ACDA-438E891D60C5}"/>
  <bookViews>
    <workbookView xWindow="-120" yWindow="-120" windowWidth="29040" windowHeight="15840" activeTab="3" xr2:uid="{00000000-000D-0000-FFFF-FFFF00000000}"/>
  </bookViews>
  <sheets>
    <sheet name="Nomina Fijos Octubre  2023" sheetId="21" r:id="rId1"/>
    <sheet name="Nomina Vigilancia Octubre 2023" sheetId="11" r:id="rId2"/>
    <sheet name="Nomina Interinato Octubre  2023" sheetId="15" r:id="rId3"/>
    <sheet name="Nomina Temporales  Octubre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Octubre 2023'!$A$10:$R$11</definedName>
    <definedName name="_xlnm.Print_Area" localSheetId="0">'Nomina Fijos Octubre  2023'!$A$1:$O$129</definedName>
    <definedName name="_xlnm.Print_Area" localSheetId="3">'Nomina Temporales  Octubre 2023'!$B$1:$R$94</definedName>
    <definedName name="_xlnm.Print_Area" localSheetId="1">'Nomina Vigilancia Octubre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Octubre  2023'!$1:$9</definedName>
    <definedName name="_xlnm.Print_Titles" localSheetId="3">'Nomina Temporales  Octubre 2023'!$1:$13</definedName>
    <definedName name="_xlnm.Print_Titles" localSheetId="1">'Nomina Vigilancia Octubre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6" i="20" l="1"/>
  <c r="R76" i="20" s="1"/>
  <c r="Q75" i="20"/>
  <c r="R75" i="20" s="1"/>
  <c r="Q74" i="20"/>
  <c r="R74" i="20" s="1"/>
  <c r="Q73" i="20"/>
  <c r="R73" i="20" s="1"/>
  <c r="Q72" i="20"/>
  <c r="R72" i="20" s="1"/>
  <c r="I100" i="21"/>
  <c r="J100" i="21"/>
  <c r="N100" i="21" s="1"/>
  <c r="L100" i="21"/>
  <c r="L99" i="21"/>
  <c r="N99" i="21" s="1"/>
  <c r="J99" i="21"/>
  <c r="I99" i="21"/>
  <c r="Q34" i="20"/>
  <c r="R34" i="20" s="1"/>
  <c r="O86" i="20"/>
  <c r="M86" i="20"/>
  <c r="L96" i="21"/>
  <c r="N96" i="21" s="1"/>
  <c r="O96" i="21" s="1"/>
  <c r="Q67" i="20"/>
  <c r="R67" i="20" s="1"/>
  <c r="Q59" i="20"/>
  <c r="R59" i="20" s="1"/>
  <c r="Q21" i="20"/>
  <c r="R21" i="20" s="1"/>
  <c r="Q71" i="20"/>
  <c r="R71" i="20" s="1"/>
  <c r="Q24" i="20"/>
  <c r="R24" i="20" s="1"/>
  <c r="Q23" i="20"/>
  <c r="R23" i="20" s="1"/>
  <c r="I89" i="21"/>
  <c r="J89" i="21"/>
  <c r="L89" i="21"/>
  <c r="I101" i="21"/>
  <c r="J101" i="21"/>
  <c r="L101" i="21"/>
  <c r="M102" i="21"/>
  <c r="K102" i="21"/>
  <c r="H102" i="21"/>
  <c r="G102" i="21"/>
  <c r="L98" i="21"/>
  <c r="J98" i="21"/>
  <c r="I98" i="21"/>
  <c r="L97" i="21"/>
  <c r="J97" i="21"/>
  <c r="I97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J91" i="21"/>
  <c r="I91" i="21"/>
  <c r="L90" i="21"/>
  <c r="I90" i="21"/>
  <c r="O90" i="21" s="1"/>
  <c r="L88" i="21"/>
  <c r="J88" i="21"/>
  <c r="I88" i="2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O75" i="21" s="1"/>
  <c r="L74" i="21"/>
  <c r="J74" i="21"/>
  <c r="I74" i="2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O69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N49" i="21" s="1"/>
  <c r="I49" i="21"/>
  <c r="L48" i="21"/>
  <c r="J48" i="2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N41" i="21"/>
  <c r="I41" i="21"/>
  <c r="L40" i="21"/>
  <c r="J40" i="21"/>
  <c r="L39" i="21"/>
  <c r="J39" i="21"/>
  <c r="I39" i="21"/>
  <c r="L38" i="21"/>
  <c r="J38" i="21"/>
  <c r="I38" i="21"/>
  <c r="L36" i="21"/>
  <c r="J36" i="21"/>
  <c r="I36" i="21"/>
  <c r="L35" i="21"/>
  <c r="N35" i="21" s="1"/>
  <c r="I35" i="21"/>
  <c r="L34" i="21"/>
  <c r="J34" i="21"/>
  <c r="I34" i="21"/>
  <c r="L33" i="21"/>
  <c r="J33" i="21"/>
  <c r="I33" i="21"/>
  <c r="L31" i="21"/>
  <c r="J31" i="21"/>
  <c r="I31" i="21"/>
  <c r="L30" i="21"/>
  <c r="J30" i="21"/>
  <c r="I30" i="21"/>
  <c r="L29" i="21"/>
  <c r="J29" i="21"/>
  <c r="I29" i="21"/>
  <c r="J28" i="21"/>
  <c r="N28" i="21" s="1"/>
  <c r="I28" i="21"/>
  <c r="L27" i="21"/>
  <c r="J27" i="21"/>
  <c r="I27" i="21"/>
  <c r="L26" i="21"/>
  <c r="J26" i="21"/>
  <c r="I26" i="21"/>
  <c r="L25" i="21"/>
  <c r="J25" i="21"/>
  <c r="I25" i="21"/>
  <c r="L24" i="21"/>
  <c r="J24" i="21"/>
  <c r="I24" i="21"/>
  <c r="L23" i="21"/>
  <c r="J23" i="21"/>
  <c r="L22" i="21"/>
  <c r="J22" i="21"/>
  <c r="I22" i="21"/>
  <c r="O22" i="21" s="1"/>
  <c r="L21" i="21"/>
  <c r="N21" i="21" s="1"/>
  <c r="I21" i="21"/>
  <c r="J20" i="21"/>
  <c r="N20" i="21" s="1"/>
  <c r="I20" i="21"/>
  <c r="L19" i="21"/>
  <c r="J19" i="21"/>
  <c r="I19" i="21"/>
  <c r="L18" i="21"/>
  <c r="N18" i="21" s="1"/>
  <c r="I18" i="21"/>
  <c r="L17" i="21"/>
  <c r="J17" i="21"/>
  <c r="I17" i="21"/>
  <c r="L16" i="21"/>
  <c r="J16" i="21"/>
  <c r="I16" i="21"/>
  <c r="L15" i="21"/>
  <c r="J15" i="21"/>
  <c r="I15" i="21"/>
  <c r="N14" i="21"/>
  <c r="I14" i="21"/>
  <c r="L13" i="21"/>
  <c r="J13" i="21"/>
  <c r="I13" i="21"/>
  <c r="L12" i="21"/>
  <c r="J12" i="21"/>
  <c r="I12" i="21"/>
  <c r="J11" i="21"/>
  <c r="N11" i="21" s="1"/>
  <c r="I11" i="21"/>
  <c r="N10" i="21"/>
  <c r="Q66" i="20"/>
  <c r="R66" i="20" s="1"/>
  <c r="Q22" i="20"/>
  <c r="R22" i="20" s="1"/>
  <c r="J21" i="11"/>
  <c r="H21" i="11"/>
  <c r="H25" i="15"/>
  <c r="I25" i="15"/>
  <c r="J25" i="15"/>
  <c r="K25" i="15"/>
  <c r="M25" i="15"/>
  <c r="P24" i="15"/>
  <c r="P21" i="11"/>
  <c r="Q57" i="20"/>
  <c r="R57" i="20" s="1"/>
  <c r="Q58" i="20"/>
  <c r="R58" i="20" s="1"/>
  <c r="Q60" i="20"/>
  <c r="R60" i="20" s="1"/>
  <c r="Q61" i="20"/>
  <c r="R61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R31" i="20"/>
  <c r="R32" i="20"/>
  <c r="Q33" i="20"/>
  <c r="R33" i="20" s="1"/>
  <c r="Q35" i="20"/>
  <c r="R35" i="20" s="1"/>
  <c r="Q36" i="20"/>
  <c r="R36" i="20" s="1"/>
  <c r="R37" i="20"/>
  <c r="Q38" i="20"/>
  <c r="R38" i="20" s="1"/>
  <c r="R39" i="20"/>
  <c r="Q40" i="20"/>
  <c r="R40" i="20" s="1"/>
  <c r="R41" i="20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Q62" i="20"/>
  <c r="R62" i="20" s="1"/>
  <c r="Q63" i="20"/>
  <c r="R63" i="20" s="1"/>
  <c r="Q64" i="20"/>
  <c r="R64" i="20" s="1"/>
  <c r="Q65" i="20"/>
  <c r="R65" i="20" s="1"/>
  <c r="Q69" i="20"/>
  <c r="R69" i="20" s="1"/>
  <c r="Q70" i="20"/>
  <c r="R70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R85" i="20"/>
  <c r="J86" i="20"/>
  <c r="K86" i="20"/>
  <c r="N86" i="20"/>
  <c r="P86" i="20"/>
  <c r="I21" i="11"/>
  <c r="O21" i="11"/>
  <c r="N21" i="11"/>
  <c r="M21" i="11"/>
  <c r="L21" i="11"/>
  <c r="K21" i="11"/>
  <c r="Q16" i="20"/>
  <c r="R16" i="20" s="1"/>
  <c r="L86" i="20"/>
  <c r="O100" i="21" l="1"/>
  <c r="O99" i="21"/>
  <c r="J102" i="21"/>
  <c r="L102" i="21"/>
  <c r="N89" i="21"/>
  <c r="O89" i="21" s="1"/>
  <c r="N63" i="21"/>
  <c r="O63" i="21" s="1"/>
  <c r="N48" i="21"/>
  <c r="O48" i="21" s="1"/>
  <c r="N13" i="21"/>
  <c r="O13" i="21" s="1"/>
  <c r="N19" i="21"/>
  <c r="O19" i="21" s="1"/>
  <c r="N31" i="21"/>
  <c r="O31" i="21" s="1"/>
  <c r="N52" i="21"/>
  <c r="O52" i="21" s="1"/>
  <c r="N58" i="21"/>
  <c r="O58" i="21" s="1"/>
  <c r="N68" i="21"/>
  <c r="O68" i="21" s="1"/>
  <c r="O101" i="21"/>
  <c r="N86" i="21"/>
  <c r="O86" i="21" s="1"/>
  <c r="N23" i="21"/>
  <c r="O23" i="21" s="1"/>
  <c r="N67" i="21"/>
  <c r="O67" i="21" s="1"/>
  <c r="N42" i="21"/>
  <c r="O42" i="21" s="1"/>
  <c r="N70" i="21"/>
  <c r="O70" i="21" s="1"/>
  <c r="N51" i="21"/>
  <c r="O51" i="21" s="1"/>
  <c r="N40" i="21"/>
  <c r="O40" i="21" s="1"/>
  <c r="N54" i="21"/>
  <c r="O54" i="21" s="1"/>
  <c r="N97" i="21"/>
  <c r="O97" i="21" s="1"/>
  <c r="N12" i="21"/>
  <c r="O12" i="21" s="1"/>
  <c r="O18" i="21"/>
  <c r="N27" i="21"/>
  <c r="O27" i="21" s="1"/>
  <c r="N61" i="21"/>
  <c r="O61" i="21" s="1"/>
  <c r="N65" i="21"/>
  <c r="O65" i="21" s="1"/>
  <c r="O41" i="21"/>
  <c r="O21" i="21"/>
  <c r="N84" i="21"/>
  <c r="O84" i="21" s="1"/>
  <c r="N15" i="21"/>
  <c r="O15" i="21" s="1"/>
  <c r="N29" i="21"/>
  <c r="O29" i="21" s="1"/>
  <c r="N53" i="21"/>
  <c r="O53" i="21" s="1"/>
  <c r="N87" i="21"/>
  <c r="O87" i="21" s="1"/>
  <c r="N81" i="21"/>
  <c r="O81" i="21" s="1"/>
  <c r="N79" i="21"/>
  <c r="O79" i="21" s="1"/>
  <c r="N76" i="21"/>
  <c r="O76" i="21" s="1"/>
  <c r="O14" i="21"/>
  <c r="N57" i="21"/>
  <c r="O57" i="21" s="1"/>
  <c r="O59" i="21"/>
  <c r="N62" i="21"/>
  <c r="O62" i="21" s="1"/>
  <c r="N66" i="21"/>
  <c r="O66" i="21" s="1"/>
  <c r="N71" i="21"/>
  <c r="O71" i="21" s="1"/>
  <c r="N24" i="21"/>
  <c r="O24" i="21" s="1"/>
  <c r="N38" i="21"/>
  <c r="O38" i="21" s="1"/>
  <c r="N46" i="21"/>
  <c r="O46" i="21" s="1"/>
  <c r="N85" i="21"/>
  <c r="O85" i="21" s="1"/>
  <c r="N91" i="21"/>
  <c r="O91" i="21" s="1"/>
  <c r="N26" i="21"/>
  <c r="O26" i="21" s="1"/>
  <c r="N17" i="21"/>
  <c r="O17" i="21" s="1"/>
  <c r="N33" i="21"/>
  <c r="O33" i="21" s="1"/>
  <c r="N88" i="21"/>
  <c r="O88" i="21" s="1"/>
  <c r="N39" i="21"/>
  <c r="O39" i="21" s="1"/>
  <c r="N50" i="21"/>
  <c r="O50" i="21" s="1"/>
  <c r="N55" i="21"/>
  <c r="O55" i="21" s="1"/>
  <c r="N60" i="21"/>
  <c r="O60" i="21" s="1"/>
  <c r="N74" i="21"/>
  <c r="O74" i="21" s="1"/>
  <c r="N82" i="21"/>
  <c r="O82" i="21" s="1"/>
  <c r="N98" i="21"/>
  <c r="O98" i="21" s="1"/>
  <c r="N77" i="21"/>
  <c r="O77" i="21" s="1"/>
  <c r="N95" i="21"/>
  <c r="O95" i="21" s="1"/>
  <c r="N34" i="21"/>
  <c r="O34" i="21" s="1"/>
  <c r="N36" i="21"/>
  <c r="O36" i="21" s="1"/>
  <c r="N45" i="21"/>
  <c r="O45" i="21" s="1"/>
  <c r="N80" i="21"/>
  <c r="O80" i="21" s="1"/>
  <c r="O20" i="21"/>
  <c r="O28" i="21"/>
  <c r="O11" i="21"/>
  <c r="N16" i="21"/>
  <c r="O16" i="21" s="1"/>
  <c r="O94" i="21"/>
  <c r="N25" i="21"/>
  <c r="O25" i="21" s="1"/>
  <c r="N83" i="21"/>
  <c r="O83" i="21" s="1"/>
  <c r="I102" i="21"/>
  <c r="N47" i="21"/>
  <c r="O47" i="21" s="1"/>
  <c r="N56" i="21"/>
  <c r="O56" i="21" s="1"/>
  <c r="N92" i="21"/>
  <c r="O92" i="21" s="1"/>
  <c r="O10" i="21"/>
  <c r="N30" i="21"/>
  <c r="N43" i="21"/>
  <c r="O43" i="21" s="1"/>
  <c r="N72" i="21"/>
  <c r="O72" i="21" s="1"/>
  <c r="N93" i="21"/>
  <c r="O93" i="21" s="1"/>
  <c r="N44" i="21"/>
  <c r="O44" i="21" s="1"/>
  <c r="O49" i="21"/>
  <c r="N64" i="21"/>
  <c r="O64" i="21" s="1"/>
  <c r="N73" i="21"/>
  <c r="O73" i="21" s="1"/>
  <c r="O35" i="21"/>
  <c r="R56" i="20"/>
  <c r="N102" i="21" l="1"/>
  <c r="O30" i="21"/>
  <c r="O102" i="21" s="1"/>
  <c r="Q86" i="20"/>
  <c r="R86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<sst xmlns="http://schemas.openxmlformats.org/spreadsheetml/2006/main" count="1989" uniqueCount="470">
  <si>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</si>
  <si>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</si>
  <si>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</si>
  <si>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</si>
  <si>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</si>
  <si>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</si>
  <si>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</si>
  <si>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</si>
  <si>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</si>
  <si>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</si>
  <si>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</si>
  <si>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</si>
  <si>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</si>
  <si>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</si>
  <si>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</si>
  <si>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</si>
  <si>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</si>
  <si>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</si>
  <si>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</si>
  <si>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</si>
  <si>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</si>
  <si>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</si>
  <si>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</si>
  <si>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</si>
  <si>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</si>
  <si>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</si>
  <si>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</si>
  <si>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</si>
  <si>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</si>
  <si>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</si>
  <si>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</si>
  <si>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</si>
  <si>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</si>
  <si>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</si>
  <si>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</si>
  <si>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</si>
  <si>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</si>
  <si>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</si>
  <si>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</si>
  <si>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</si>
  <si>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</si>
  <si>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</si>
  <si>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</si>
  <si>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</si>
  <si>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</si>
  <si>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</si>
  <si>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</si>
  <si>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</si>
  <si>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</si>
  <si>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</si>
  <si>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</si>
  <si>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</si>
  <si>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</si>
  <si>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</si>
  <si>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</si>
  <si>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</si>
  <si>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</si>
  <si>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</si>
  <si>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</si>
  <si>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</si>
  <si>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</si>
  <si>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</si>
  <si>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</si>
  <si>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</si>
  <si>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</si>
  <si>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</si>
  <si>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</si>
  <si>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</si>
  <si>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</si>
  <si>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</si>
  <si>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</si>
  <si>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</si>
  <si>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</si>
  <si>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</si>
  <si>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</si>
  <si>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</si>
  <si>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</si>
  <si>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</si>
  <si>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</si>
  <si>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</si>
  <si>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</si>
  <si>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</si>
  <si>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</si>
  <si>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</si>
  <si>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</si>
  <si>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</si>
  <si>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</si>
  <si>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</si>
  <si>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</si>
  <si>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</si>
  <si>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</si>
  <si>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</si>
  <si>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</si>
  <si>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</si>
  <si>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</si>
  <si>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</si>
  <si>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</si>
  <si>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</si>
  <si>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</si>
  <si>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</si>
  <si>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</si>
  <si>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</si>
  <si>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</si>
  <si>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</si>
  <si>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</si>
  <si>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</si>
  <si>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</si>
  <si>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</si>
  <si>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</si>
  <si>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</si>
  <si>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</si>
  <si>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</si>
  <si>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</si>
  <si>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</si>
  <si>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</si>
  <si>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</si>
  <si>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</si>
  <si>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</si>
  <si>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</si>
  <si>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</si>
  <si>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</si>
  <si>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</si>
  <si>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</si>
  <si>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</si>
  <si>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</si>
  <si>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</si>
  <si>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</si>
  <si>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</si>
  <si>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</si>
  <si>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</si>
  <si>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</si>
  <si>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</si>
  <si>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</si>
  <si>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</si>
  <si>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</si>
  <si>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</si>
  <si>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</si>
  <si>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</si>
  <si>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</si>
  <si>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</si>
  <si>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</si>
  <si>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</si>
  <si>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</si>
  <si>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</si>
  <si>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</si>
  <si>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</si>
  <si>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</si>
  <si>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</si>
  <si>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</si>
  <si>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</si>
  <si>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</si>
  <si>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</si>
  <si>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</si>
  <si>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</si>
  <si>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</si>
  <si>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</si>
  <si>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</si>
  <si>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</si>
  <si>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</si>
  <si>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</si>
  <si>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</si>
  <si>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</si>
  <si>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</si>
  <si>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</si>
  <si>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</si>
  <si>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</si>
  <si>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</si>
  <si>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</si>
  <si>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</si>
  <si>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</si>
  <si>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</si>
  <si>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</si>
  <si>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</si>
  <si>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</si>
  <si>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</si>
  <si>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</si>
  <si>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</si>
  <si>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</si>
  <si>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</si>
  <si>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</si>
  <si>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</si>
  <si>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</si>
  <si>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</si>
  <si>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</si>
  <si>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</si>
  <si>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</si>
  <si>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</si>
  <si>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</si>
  <si>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</si>
  <si>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</si>
  <si>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</si>
  <si>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</si>
  <si>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</si>
  <si>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</si>
  <si>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</si>
  <si>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</si>
  <si>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</si>
  <si>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</si>
  <si>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</si>
  <si>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</si>
  <si>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</si>
  <si>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</si>
  <si>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</si>
  <si>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</si>
  <si>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</si>
  <si>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</si>
  <si>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</si>
  <si>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</si>
  <si>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</si>
  <si>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</si>
  <si>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</si>
  <si>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</si>
  <si>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</si>
  <si>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</si>
  <si>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</si>
  <si>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</si>
  <si>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</si>
  <si>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</si>
  <si>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</si>
  <si>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</si>
  <si>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</si>
  <si>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</si>
  <si>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</si>
  <si>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</si>
  <si>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</si>
  <si>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</si>
  <si>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</si>
  <si>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</si>
  <si>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</si>
  <si>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</si>
  <si>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</si>
  <si>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</si>
  <si>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</si>
  <si>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</si>
  <si>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</si>
  <si>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</si>
  <si>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</si>
  <si>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</si>
  <si>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</si>
  <si>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</si>
  <si>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</si>
  <si>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</si>
  <si>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</si>
  <si>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</si>
  <si>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</si>
  <si>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</si>
  <si>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</si>
  <si>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</si>
  <si>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</si>
  <si>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</si>
  <si>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</si>
  <si>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</si>
  <si>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</si>
  <si>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</si>
  <si>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</si>
  <si>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</si>
  <si>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</si>
  <si>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</si>
  <si>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</si>
  <si>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</si>
  <si>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</si>
  <si>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</si>
  <si>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</si>
  <si>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</si>
  <si>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</si>
  <si>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</si>
  <si>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</si>
  <si>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</si>
  <si>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</si>
  <si>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</si>
  <si>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</si>
  <si>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</si>
  <si>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</si>
  <si>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</si>
  <si>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</si>
  <si>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</si>
  <si>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</si>
  <si>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</si>
  <si>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</si>
  <si>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</si>
  <si>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</si>
  <si>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</si>
  <si>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</si>
  <si>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</si>
  <si>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</si>
  <si>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</si>
  <si>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</si>
  <si>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</si>
  <si>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</si>
  <si>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</si>
  <si>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</si>
  <si>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</si>
  <si>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</si>
  <si>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</si>
  <si>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</si>
  <si>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</si>
  <si>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</si>
  <si>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</si>
  <si>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</si>
  <si>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</si>
  <si>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</si>
  <si>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</si>
  <si>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</si>
  <si>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</si>
  <si>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</si>
  <si>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</si>
  <si>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</si>
  <si>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</si>
  <si>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</si>
  <si>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</si>
  <si>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</si>
  <si>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</si>
  <si>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</si>
  <si>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</si>
  <si>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</si>
  <si>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</si>
  <si>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</si>
  <si>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</si>
  <si>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</si>
  <si>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</si>
  <si>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</si>
  <si>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</si>
  <si>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</si>
  <si>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</si>
  <si>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</si>
  <si>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</si>
  <si>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</si>
  <si>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</si>
  <si>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</si>
  <si>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</si>
  <si>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</si>
  <si>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</si>
  <si>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</si>
  <si>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</si>
  <si>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</si>
  <si>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</si>
  <si>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</si>
  <si>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</si>
  <si>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</si>
  <si>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</si>
  <si>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</si>
  <si>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</si>
  <si>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</si>
  <si>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</si>
  <si>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</si>
  <si>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</si>
  <si>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</si>
  <si>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</si>
  <si>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</si>
  <si>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</si>
  <si>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</si>
  <si>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</si>
  <si>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</si>
  <si>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</si>
  <si>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</si>
  <si>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</si>
  <si>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</si>
  <si>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</si>
  <si>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</si>
  <si>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</si>
  <si>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</si>
  <si>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</si>
  <si>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</si>
  <si>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</si>
  <si>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</si>
  <si>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</si>
  <si>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</si>
  <si>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</si>
  <si>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</si>
  <si>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</si>
  <si>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</si>
  <si>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</si>
  <si>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</si>
  <si>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</si>
  <si>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</si>
  <si>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</si>
  <si>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</si>
  <si>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</si>
  <si>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</si>
  <si>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</si>
  <si>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</si>
  <si>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</si>
  <si>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</si>
  <si>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</si>
  <si>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</si>
  <si>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</si>
  <si>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</si>
  <si>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</si>
  <si>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</si>
  <si>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</si>
  <si>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</si>
  <si>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</si>
  <si>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</si>
  <si>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</si>
  <si>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</si>
  <si>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</si>
  <si>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</si>
  <si>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</si>
  <si>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</si>
  <si>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</si>
  <si>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</si>
  <si>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</si>
  <si>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FEMENINNO</t>
  </si>
  <si>
    <t>VANESSA AMALFY LUZON ENCARNACION</t>
  </si>
  <si>
    <t>COORDINADORA DE PRODUCCION TV-MUTIMEDIA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</si>
  <si>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</si>
  <si>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</si>
  <si>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</si>
  <si>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</si>
  <si>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</si>
  <si>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</si>
  <si>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</si>
  <si>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</si>
  <si>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</si>
  <si>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</si>
  <si>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</si>
  <si>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</si>
  <si>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</si>
  <si>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</si>
  <si>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</si>
  <si>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</si>
  <si>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</si>
  <si>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</si>
  <si>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</si>
  <si>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</si>
  <si>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</si>
  <si>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</si>
  <si>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</si>
  <si>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</si>
  <si>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</si>
  <si>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</si>
  <si>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</si>
  <si>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</si>
  <si>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</si>
  <si>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</si>
  <si>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</si>
  <si>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</si>
  <si>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</si>
  <si>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</si>
  <si>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</si>
  <si>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</si>
  <si>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</si>
  <si>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</si>
  <si>
    <t>JUAN SEVERINO GERONIMO</t>
  </si>
  <si>
    <t>ANALISTA DE COISIONES DE ETICA PUBLICA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</si>
  <si>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</si>
  <si>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</si>
  <si>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</si>
  <si>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</si>
  <si>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</si>
  <si>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</si>
  <si>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 xml:space="preserve">DEIRECCION DE PROMOCION Y CAPACITACION </t>
  </si>
  <si>
    <t xml:space="preserve">ANALISTA DE CAPACITACION Y PROMOCION </t>
  </si>
  <si>
    <t>LICENCIA SIN DISFRUTE DE SUELDO</t>
  </si>
  <si>
    <t>HILARI MERCEDES BRITO</t>
  </si>
  <si>
    <t>CLEOPATRA TAVARES PEREZ</t>
  </si>
  <si>
    <t>DEIRECCION DE ETICA  E INTEGRIDAD GUBERNAMENTAL</t>
  </si>
  <si>
    <t>ANALISTA DE COMSIONES DE ETICA PUBLICA</t>
  </si>
  <si>
    <t>MIRTA GARCIA BRITO</t>
  </si>
  <si>
    <t>DIRECCCION DE ETICA INTEGRIDAD GUBERNAMENTAL</t>
  </si>
  <si>
    <t>GERMAN ODALIS CASTILLO PUELLO</t>
  </si>
  <si>
    <t>DIRECCION DE ETICA INTEGRIDAD GUBERNAMENTAL</t>
  </si>
  <si>
    <t>EMELY MIGUELINA JIMENEZ VANDERPOOL</t>
  </si>
  <si>
    <t>AMALISTA DE COMISIONES DE ETICA PUBLICA</t>
  </si>
  <si>
    <t>CONCEPTO PAGO SUELDO 000001 - FIJOS CORRESPONDIENTE AL MES DE  OCTUBRE   2023</t>
  </si>
  <si>
    <t>CONCEPTO PAGO SUELDO 000007 - PERSONAL DE VIGILANCIA CORRESPONDIENTE AL MES DE OCTUBRE  2023</t>
  </si>
  <si>
    <t>CONCEPTO PAGO SUELDO 150-18 - INTERINATO CORRESPONDIENTE AL MES DE OCTUBRE    2023</t>
  </si>
  <si>
    <t xml:space="preserve">           CONCEPTO PAGO SUELDO 000034 - EMPLEADOS TEMPORALES CORRESPONDIENTE AL MES  DE OCTUBRE  2023</t>
  </si>
  <si>
    <t>01/01/204</t>
  </si>
  <si>
    <t>01/07/012023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</si>
</sst>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2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41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3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1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5" totalsRowShown="0" headerRowDxfId="39" dataDxfId="38" tableBorderDxfId="37">
  <autoFilter ref="B15:R85" xr:uid="{C5EB12EF-ACB4-4671-A868-D47EEC5D222F}"/>
  <sortState xmlns:xlrd2="http://schemas.microsoft.com/office/spreadsheetml/2017/richdata2" ref="B71:R71">
    <sortCondition ref="C15:C85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SUM(M16:P16)</calculatedColumnFormula>
    </tableColumn>
    <tableColumn id="17" xr3:uid="{9937AB38-AA83-47DE-9B70-AFB3AA8B1604}" name="NETO" dataDxfId="20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5"/>
  <sheetViews>
    <sheetView showGridLines="0" topLeftCell="A89" zoomScale="94" zoomScaleNormal="94" zoomScaleSheetLayoutView="92" workbookViewId="0">
      <selection activeCell="C100" sqref="C100"/>
    </sheetView>
  </sheetViews>
  <sheetFormatPr baseColWidth="10" defaultColWidth="9.140625" defaultRowHeight="12.75" x14ac:dyDescent="0.2"/>
  <cols>
    <col min="1" max="1" width="5.140625" style="6" customWidth="1"/>
    <col min="2" max="2" width="43.42578125" style="4" customWidth="1"/>
    <col min="3" max="3" width="45" style="7" customWidth="1"/>
    <col min="4" max="4" width="56" style="7" customWidth="1"/>
    <col min="5" max="5" width="45.5703125" style="7" customWidth="1"/>
    <col min="6" max="6" width="17.85546875" style="7" customWidth="1"/>
    <col min="7" max="7" width="20.5703125" style="6" customWidth="1"/>
    <col min="8" max="8" width="16.42578125" style="6" customWidth="1"/>
    <col min="9" max="9" width="15.85546875" style="6" customWidth="1"/>
    <col min="10" max="10" width="16" style="6" customWidth="1"/>
    <col min="11" max="12" width="13.28515625" style="6" customWidth="1"/>
    <col min="13" max="13" width="14.140625" style="6" customWidth="1"/>
    <col min="14" max="14" width="14.5703125" style="6" customWidth="1"/>
    <col min="15" max="15" width="15.140625" style="6" customWidth="1"/>
    <col min="16" max="16" width="9.140625" style="4" customWidth="1"/>
    <col min="17" max="18" width="9.140625" style="4"/>
    <col min="19" max="19" width="1.28515625" style="4" customWidth="1"/>
    <col min="20" max="134" width="9.140625" style="4"/>
    <col min="135" max="135" width="5.5703125" style="4" customWidth="1"/>
    <col min="136" max="140" width="9.140625" style="4" hidden="1" customWidth="1"/>
    <col min="141" max="141" width="5.42578125" style="4" hidden="1" customWidth="1"/>
    <col min="142" max="156" width="9.140625" style="4" hidden="1" customWidth="1"/>
    <col min="157" max="5787" width="0" style="4" hidden="1" customWidth="1"/>
    <col min="5788" max="5792" width="9.140625" style="4" hidden="1" customWidth="1"/>
    <col min="5793" max="5793" width="5.42578125" style="4" hidden="1" customWidth="1"/>
    <col min="5794" max="5808" width="9.140625" style="4" hidden="1" customWidth="1"/>
    <col min="5809" max="9132" width="0" style="4" hidden="1" customWidth="1"/>
    <col min="9133" max="9137" width="9.140625" style="4" hidden="1" customWidth="1"/>
    <col min="9138" max="9138" width="5.42578125" style="4" hidden="1" customWidth="1"/>
    <col min="9139" max="9153" width="9.140625" style="4" hidden="1" customWidth="1"/>
    <col min="9154" max="9987" width="0" style="4" hidden="1" customWidth="1"/>
    <col min="9988" max="9992" width="9.140625" style="4" hidden="1" customWidth="1"/>
    <col min="9993" max="9993" width="5.42578125" style="4" hidden="1" customWidth="1"/>
    <col min="9994" max="10008" width="9.140625" style="4" hidden="1" customWidth="1"/>
    <col min="10009" max="13332" width="0" style="4" hidden="1" customWidth="1"/>
    <col min="13333" max="13337" width="9.140625" style="4" hidden="1" customWidth="1"/>
    <col min="13338" max="13338" width="5.42578125" style="4" hidden="1" customWidth="1"/>
    <col min="13339" max="13353" width="9.140625" style="4" hidden="1" customWidth="1"/>
    <col min="13354" max="14159" width="0" style="4" hidden="1" customWidth="1"/>
    <col min="14160" max="14164" width="9.140625" style="4" hidden="1" customWidth="1"/>
    <col min="14165" max="14165" width="5.42578125" style="4" hidden="1" customWidth="1"/>
    <col min="14166" max="14180" width="9.140625" style="4" hidden="1" customWidth="1"/>
    <col min="14181" max="15536" width="0" style="4" hidden="1" customWidth="1"/>
    <col min="15537" max="15541" width="9.140625" style="4" hidden="1" customWidth="1"/>
    <col min="15542" max="15542" width="5.42578125" style="4" hidden="1" customWidth="1"/>
    <col min="15543" max="15557" width="9.140625" style="4" hidden="1" customWidth="1"/>
    <col min="15558" max="16363" width="0" style="4" hidden="1" customWidth="1"/>
    <col min="16364" max="16368" width="9.140625" style="4" hidden="1" customWidth="1"/>
    <col min="16369" max="16369" width="5.42578125" style="4" hidden="1" customWidth="1"/>
    <col min="16370" max="16384" width="9.140625" style="4" hidden="1" customWidth="1"/>
  </cols>
  <sheetData>
    <row r="1" spans="1:16" ht="37.5" customHeight="1" x14ac:dyDescent="0.2">
      <c r="B1" s="6"/>
      <c r="C1" s="6"/>
      <c r="D1" s="6"/>
      <c r="E1" s="6"/>
      <c r="F1" s="6"/>
    </row>
    <row r="2" spans="1:16" ht="37.5" customHeight="1" x14ac:dyDescent="0.2"/>
    <row r="3" spans="1:16" ht="37.5" customHeight="1" x14ac:dyDescent="0.2">
      <c r="A3" s="4"/>
    </row>
    <row r="4" spans="1:16" ht="19.5" customHeight="1" x14ac:dyDescent="0.2">
      <c r="A4" s="62"/>
      <c r="B4" s="62"/>
      <c r="C4" s="120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2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" ht="20.25" customHeight="1" x14ac:dyDescent="0.2">
      <c r="A6" s="125" t="s">
        <v>464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6" s="8" customFormat="1" ht="18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45" customHeight="1" x14ac:dyDescent="0.2">
      <c r="A9" s="98" t="s">
        <v>188</v>
      </c>
      <c r="B9" s="99" t="s">
        <v>3</v>
      </c>
      <c r="C9" s="99" t="s">
        <v>4</v>
      </c>
      <c r="D9" s="99" t="s">
        <v>5</v>
      </c>
      <c r="E9" s="99" t="s">
        <v>6</v>
      </c>
      <c r="F9" s="99" t="s">
        <v>7</v>
      </c>
      <c r="G9" s="99" t="s">
        <v>386</v>
      </c>
      <c r="H9" s="99" t="s">
        <v>387</v>
      </c>
      <c r="I9" s="99" t="s">
        <v>388</v>
      </c>
      <c r="J9" s="99" t="s">
        <v>11</v>
      </c>
      <c r="K9" s="99" t="s">
        <v>12</v>
      </c>
      <c r="L9" s="99" t="s">
        <v>13</v>
      </c>
      <c r="M9" s="99" t="s">
        <v>389</v>
      </c>
      <c r="N9" s="99" t="s">
        <v>390</v>
      </c>
      <c r="O9" s="100" t="s">
        <v>191</v>
      </c>
    </row>
    <row r="10" spans="1:16" s="3" customFormat="1" ht="24" customHeight="1" x14ac:dyDescent="0.2">
      <c r="A10" s="119">
        <v>1</v>
      </c>
      <c r="B10" s="101" t="s">
        <v>17</v>
      </c>
      <c r="C10" s="102" t="s">
        <v>18</v>
      </c>
      <c r="D10" s="102" t="s">
        <v>19</v>
      </c>
      <c r="E10" s="102" t="s">
        <v>20</v>
      </c>
      <c r="F10" s="103" t="s">
        <v>21</v>
      </c>
      <c r="G10" s="104">
        <v>130000</v>
      </c>
      <c r="H10" s="105">
        <v>0</v>
      </c>
      <c r="I10" s="105">
        <v>130000</v>
      </c>
      <c r="J10" s="105">
        <v>3731</v>
      </c>
      <c r="K10" s="105">
        <v>19162.12</v>
      </c>
      <c r="L10" s="105">
        <v>3952</v>
      </c>
      <c r="M10" s="105">
        <v>25</v>
      </c>
      <c r="N10" s="105">
        <f>SUM(Tabla54[[#This Row],[AFP]:[OTROS DESC.]])</f>
        <v>26870.12</v>
      </c>
      <c r="O10" s="106">
        <f>(Tabla54[[#This Row],[TOTAL ING.]]-Tabla54[[#This Row],[TOTAL DESC.]])</f>
        <v>103129.88</v>
      </c>
    </row>
    <row r="11" spans="1:16" s="3" customFormat="1" ht="24" customHeight="1" x14ac:dyDescent="0.2">
      <c r="A11" s="119">
        <v>2</v>
      </c>
      <c r="B11" s="101" t="s">
        <v>22</v>
      </c>
      <c r="C11" s="107" t="s">
        <v>18</v>
      </c>
      <c r="D11" s="107" t="s">
        <v>23</v>
      </c>
      <c r="E11" s="107" t="s">
        <v>20</v>
      </c>
      <c r="F11" s="108" t="s">
        <v>24</v>
      </c>
      <c r="G11" s="109">
        <v>180000</v>
      </c>
      <c r="H11" s="105">
        <v>0</v>
      </c>
      <c r="I11" s="105">
        <f>(Tabla54[[#This Row],[SUELDO BUTO (RD$)]]+Tabla54[[#This Row],[OTROS ING.]])</f>
        <v>180000</v>
      </c>
      <c r="J11" s="105">
        <f t="shared" ref="J11:J76" si="0">G11*0.0287</f>
        <v>5166</v>
      </c>
      <c r="K11" s="105">
        <v>30923.37</v>
      </c>
      <c r="L11" s="105">
        <v>5472</v>
      </c>
      <c r="M11" s="105">
        <v>25</v>
      </c>
      <c r="N11" s="105">
        <f>SUM(Tabla54[[#This Row],[AFP]:[OTROS DESC.]])</f>
        <v>41586.369999999995</v>
      </c>
      <c r="O11" s="106">
        <f>(Tabla54[[#This Row],[TOTAL ING.]]-Tabla54[[#This Row],[TOTAL DESC.]])</f>
        <v>138413.63</v>
      </c>
    </row>
    <row r="12" spans="1:16" s="3" customFormat="1" ht="24" customHeight="1" x14ac:dyDescent="0.2">
      <c r="A12" s="119">
        <v>3</v>
      </c>
      <c r="B12" s="101" t="s">
        <v>25</v>
      </c>
      <c r="C12" s="102" t="s">
        <v>18</v>
      </c>
      <c r="D12" s="110" t="s">
        <v>380</v>
      </c>
      <c r="E12" s="102" t="s">
        <v>20</v>
      </c>
      <c r="F12" s="103" t="s">
        <v>21</v>
      </c>
      <c r="G12" s="104">
        <v>150000</v>
      </c>
      <c r="H12" s="105">
        <v>0</v>
      </c>
      <c r="I12" s="105">
        <f>(Tabla54[[#This Row],[SUELDO BUTO (RD$)]]+Tabla54[[#This Row],[OTROS ING.]])</f>
        <v>150000</v>
      </c>
      <c r="J12" s="105">
        <f t="shared" si="0"/>
        <v>4305</v>
      </c>
      <c r="K12" s="105">
        <v>23866.62</v>
      </c>
      <c r="L12" s="105">
        <f t="shared" ref="L12:L76" si="1">G12*0.0304</f>
        <v>4560</v>
      </c>
      <c r="M12" s="105">
        <v>25</v>
      </c>
      <c r="N12" s="105">
        <f>SUM(Tabla54[[#This Row],[AFP]:[OTROS DESC.]])</f>
        <v>32756.62</v>
      </c>
      <c r="O12" s="106">
        <f>(Tabla54[[#This Row],[TOTAL ING.]]-Tabla54[[#This Row],[TOTAL DESC.]])</f>
        <v>117243.38</v>
      </c>
    </row>
    <row r="13" spans="1:16" s="3" customFormat="1" ht="24" customHeight="1" x14ac:dyDescent="0.2">
      <c r="A13" s="119">
        <v>4</v>
      </c>
      <c r="B13" s="101" t="s">
        <v>26</v>
      </c>
      <c r="C13" s="102" t="s">
        <v>18</v>
      </c>
      <c r="D13" s="102" t="s">
        <v>27</v>
      </c>
      <c r="E13" s="102" t="s">
        <v>20</v>
      </c>
      <c r="F13" s="103" t="s">
        <v>24</v>
      </c>
      <c r="G13" s="104">
        <v>110000</v>
      </c>
      <c r="H13" s="105">
        <v>0</v>
      </c>
      <c r="I13" s="105">
        <f>(Tabla54[[#This Row],[SUELDO BUTO (RD$)]]+Tabla54[[#This Row],[OTROS ING.]])</f>
        <v>110000</v>
      </c>
      <c r="J13" s="105">
        <f t="shared" si="0"/>
        <v>3157</v>
      </c>
      <c r="K13" s="105">
        <v>14457.62</v>
      </c>
      <c r="L13" s="105">
        <f t="shared" si="1"/>
        <v>3344</v>
      </c>
      <c r="M13" s="105">
        <v>25</v>
      </c>
      <c r="N13" s="105">
        <f>SUM(Tabla54[[#This Row],[AFP]:[OTROS DESC.]])</f>
        <v>20983.620000000003</v>
      </c>
      <c r="O13" s="106">
        <f>(Tabla54[[#This Row],[TOTAL ING.]]-Tabla54[[#This Row],[TOTAL DESC.]])</f>
        <v>89016.38</v>
      </c>
    </row>
    <row r="14" spans="1:16" s="3" customFormat="1" ht="24" customHeight="1" x14ac:dyDescent="0.2">
      <c r="A14" s="119">
        <v>5</v>
      </c>
      <c r="B14" s="101" t="s">
        <v>396</v>
      </c>
      <c r="C14" s="102" t="s">
        <v>18</v>
      </c>
      <c r="D14" s="102" t="s">
        <v>79</v>
      </c>
      <c r="E14" s="102" t="s">
        <v>20</v>
      </c>
      <c r="F14" s="103" t="s">
        <v>21</v>
      </c>
      <c r="G14" s="104">
        <v>150000</v>
      </c>
      <c r="H14" s="105">
        <v>0</v>
      </c>
      <c r="I14" s="105">
        <f>(Tabla54[[#This Row],[SUELDO BUTO (RD$)]]+Tabla54[[#This Row],[OTROS ING.]])</f>
        <v>150000</v>
      </c>
      <c r="J14" s="105">
        <v>4305</v>
      </c>
      <c r="K14" s="105">
        <v>23866.62</v>
      </c>
      <c r="L14" s="105">
        <v>4560</v>
      </c>
      <c r="M14" s="105">
        <v>25</v>
      </c>
      <c r="N14" s="105">
        <f>SUM(Tabla54[[#This Row],[AFP]:[OTROS DESC.]])</f>
        <v>32756.62</v>
      </c>
      <c r="O14" s="106">
        <f>(Tabla54[[#This Row],[TOTAL ING.]]-Tabla54[[#This Row],[TOTAL DESC.]])</f>
        <v>117243.38</v>
      </c>
    </row>
    <row r="15" spans="1:16" s="3" customFormat="1" ht="24" customHeight="1" x14ac:dyDescent="0.2">
      <c r="A15" s="119">
        <v>6</v>
      </c>
      <c r="B15" s="101" t="s">
        <v>28</v>
      </c>
      <c r="C15" s="107" t="s">
        <v>18</v>
      </c>
      <c r="D15" s="111" t="s">
        <v>379</v>
      </c>
      <c r="E15" s="107" t="s">
        <v>20</v>
      </c>
      <c r="F15" s="108" t="s">
        <v>21</v>
      </c>
      <c r="G15" s="109">
        <v>40000</v>
      </c>
      <c r="H15" s="105">
        <v>0</v>
      </c>
      <c r="I15" s="105">
        <f>(Tabla54[[#This Row],[SUELDO BUTO (RD$)]]+Tabla54[[#This Row],[OTROS ING.]])</f>
        <v>40000</v>
      </c>
      <c r="J15" s="105">
        <f t="shared" si="0"/>
        <v>1148</v>
      </c>
      <c r="K15" s="105">
        <v>442.65</v>
      </c>
      <c r="L15" s="105">
        <f t="shared" si="1"/>
        <v>1216</v>
      </c>
      <c r="M15" s="105">
        <v>25</v>
      </c>
      <c r="N15" s="105">
        <f>SUM(Tabla54[[#This Row],[AFP]:[OTROS DESC.]])</f>
        <v>2831.65</v>
      </c>
      <c r="O15" s="106">
        <f>(Tabla54[[#This Row],[TOTAL ING.]]-Tabla54[[#This Row],[TOTAL DESC.]])</f>
        <v>37168.35</v>
      </c>
    </row>
    <row r="16" spans="1:16" s="3" customFormat="1" ht="24" customHeight="1" x14ac:dyDescent="0.2">
      <c r="A16" s="119">
        <v>7</v>
      </c>
      <c r="B16" s="101" t="s">
        <v>29</v>
      </c>
      <c r="C16" s="102" t="s">
        <v>18</v>
      </c>
      <c r="D16" s="102" t="s">
        <v>30</v>
      </c>
      <c r="E16" s="102" t="s">
        <v>31</v>
      </c>
      <c r="F16" s="103" t="s">
        <v>21</v>
      </c>
      <c r="G16" s="104">
        <v>130000</v>
      </c>
      <c r="H16" s="105">
        <v>0</v>
      </c>
      <c r="I16" s="105">
        <f>(Tabla54[[#This Row],[SUELDO BUTO (RD$)]]+Tabla54[[#This Row],[OTROS ING.]])</f>
        <v>130000</v>
      </c>
      <c r="J16" s="105">
        <f t="shared" si="0"/>
        <v>3731</v>
      </c>
      <c r="K16" s="105">
        <v>18368.43</v>
      </c>
      <c r="L16" s="105">
        <f t="shared" si="1"/>
        <v>3952</v>
      </c>
      <c r="M16" s="105">
        <v>3299.76</v>
      </c>
      <c r="N16" s="105">
        <f>SUM(Tabla54[[#This Row],[AFP]:[OTROS DESC.]])</f>
        <v>29351.190000000002</v>
      </c>
      <c r="O16" s="106">
        <f>(Tabla54[[#This Row],[TOTAL ING.]]-Tabla54[[#This Row],[TOTAL DESC.]])</f>
        <v>100648.81</v>
      </c>
    </row>
    <row r="17" spans="1:15" s="3" customFormat="1" ht="24" customHeight="1" x14ac:dyDescent="0.2">
      <c r="A17" s="119">
        <v>8</v>
      </c>
      <c r="B17" s="101" t="s">
        <v>32</v>
      </c>
      <c r="C17" s="107" t="s">
        <v>18</v>
      </c>
      <c r="D17" s="107" t="s">
        <v>33</v>
      </c>
      <c r="E17" s="107" t="s">
        <v>34</v>
      </c>
      <c r="F17" s="108" t="s">
        <v>21</v>
      </c>
      <c r="G17" s="109">
        <v>35000</v>
      </c>
      <c r="H17" s="105">
        <v>0</v>
      </c>
      <c r="I17" s="105">
        <f>(Tabla54[[#This Row],[SUELDO BUTO (RD$)]]+Tabla54[[#This Row],[OTROS ING.]])</f>
        <v>35000</v>
      </c>
      <c r="J17" s="105">
        <f t="shared" si="0"/>
        <v>1004.5</v>
      </c>
      <c r="K17" s="105">
        <v>0</v>
      </c>
      <c r="L17" s="105">
        <f t="shared" si="1"/>
        <v>1064</v>
      </c>
      <c r="M17" s="105">
        <v>125</v>
      </c>
      <c r="N17" s="105">
        <f>SUM(Tabla54[[#This Row],[AFP]:[OTROS DESC.]])</f>
        <v>2193.5</v>
      </c>
      <c r="O17" s="106">
        <f>(Tabla54[[#This Row],[TOTAL ING.]]-Tabla54[[#This Row],[TOTAL DESC.]])</f>
        <v>32806.5</v>
      </c>
    </row>
    <row r="18" spans="1:15" s="3" customFormat="1" ht="24" customHeight="1" x14ac:dyDescent="0.2">
      <c r="A18" s="119">
        <v>9</v>
      </c>
      <c r="B18" s="101" t="s">
        <v>35</v>
      </c>
      <c r="C18" s="107" t="s">
        <v>18</v>
      </c>
      <c r="D18" s="110" t="s">
        <v>378</v>
      </c>
      <c r="E18" s="102" t="s">
        <v>37</v>
      </c>
      <c r="F18" s="103" t="s">
        <v>21</v>
      </c>
      <c r="G18" s="104">
        <v>25000</v>
      </c>
      <c r="H18" s="105">
        <v>0</v>
      </c>
      <c r="I18" s="105">
        <f>(Tabla54[[#This Row],[SUELDO BUTO (RD$)]]+Tabla54[[#This Row],[OTROS ING.]])</f>
        <v>25000</v>
      </c>
      <c r="J18" s="105">
        <v>717.5</v>
      </c>
      <c r="K18" s="105">
        <v>0</v>
      </c>
      <c r="L18" s="105">
        <f t="shared" si="1"/>
        <v>760</v>
      </c>
      <c r="M18" s="105">
        <v>1712.38</v>
      </c>
      <c r="N18" s="105">
        <f>SUM(Tabla54[[#This Row],[AFP]:[OTROS DESC.]])</f>
        <v>3189.88</v>
      </c>
      <c r="O18" s="106">
        <f>(Tabla54[[#This Row],[TOTAL ING.]]-Tabla54[[#This Row],[TOTAL DESC.]])</f>
        <v>21810.12</v>
      </c>
    </row>
    <row r="19" spans="1:15" s="3" customFormat="1" ht="24" customHeight="1" x14ac:dyDescent="0.2">
      <c r="A19" s="119">
        <v>10</v>
      </c>
      <c r="B19" s="101" t="s">
        <v>38</v>
      </c>
      <c r="C19" s="102" t="s">
        <v>18</v>
      </c>
      <c r="D19" s="102" t="s">
        <v>36</v>
      </c>
      <c r="E19" s="102" t="s">
        <v>37</v>
      </c>
      <c r="F19" s="103" t="s">
        <v>39</v>
      </c>
      <c r="G19" s="104">
        <v>22000</v>
      </c>
      <c r="H19" s="105">
        <v>0</v>
      </c>
      <c r="I19" s="105">
        <f>(Tabla54[[#This Row],[SUELDO BUTO (RD$)]]+Tabla54[[#This Row],[OTROS ING.]])</f>
        <v>22000</v>
      </c>
      <c r="J19" s="105">
        <f t="shared" si="0"/>
        <v>631.4</v>
      </c>
      <c r="K19" s="105">
        <v>0</v>
      </c>
      <c r="L19" s="105">
        <f t="shared" si="1"/>
        <v>668.8</v>
      </c>
      <c r="M19" s="105">
        <v>4931.09</v>
      </c>
      <c r="N19" s="105">
        <f>SUM(Tabla54[[#This Row],[AFP]:[OTROS DESC.]])</f>
        <v>6231.29</v>
      </c>
      <c r="O19" s="106">
        <f>(Tabla54[[#This Row],[TOTAL ING.]]-Tabla54[[#This Row],[TOTAL DESC.]])</f>
        <v>15768.71</v>
      </c>
    </row>
    <row r="20" spans="1:15" s="3" customFormat="1" ht="24" customHeight="1" thickBot="1" x14ac:dyDescent="0.25">
      <c r="A20" s="119">
        <v>11</v>
      </c>
      <c r="B20" s="101" t="s">
        <v>40</v>
      </c>
      <c r="C20" s="107" t="s">
        <v>41</v>
      </c>
      <c r="D20" s="107" t="s">
        <v>42</v>
      </c>
      <c r="E20" s="107" t="s">
        <v>43</v>
      </c>
      <c r="F20" s="108" t="s">
        <v>21</v>
      </c>
      <c r="G20" s="109">
        <v>220000</v>
      </c>
      <c r="H20" s="105">
        <v>0</v>
      </c>
      <c r="I20" s="105">
        <f>(Tabla54[[#This Row],[SUELDO BUTO (RD$)]]+Tabla54[[#This Row],[OTROS ING.]])</f>
        <v>220000</v>
      </c>
      <c r="J20" s="105">
        <f t="shared" si="0"/>
        <v>6314</v>
      </c>
      <c r="K20" s="105">
        <v>40583.019999999997</v>
      </c>
      <c r="L20" s="105">
        <v>5685.41</v>
      </c>
      <c r="M20" s="105">
        <v>125</v>
      </c>
      <c r="N20" s="105">
        <f>SUM(Tabla54[[#This Row],[AFP]:[OTROS DESC.]])</f>
        <v>52707.429999999993</v>
      </c>
      <c r="O20" s="116">
        <f>(Tabla54[[#This Row],[TOTAL ING.]]-Tabla54[[#This Row],[TOTAL DESC.]])</f>
        <v>167292.57</v>
      </c>
    </row>
    <row r="21" spans="1:15" s="3" customFormat="1" ht="24" customHeight="1" thickBot="1" x14ac:dyDescent="0.25">
      <c r="A21" s="119">
        <v>12</v>
      </c>
      <c r="B21" s="101" t="s">
        <v>44</v>
      </c>
      <c r="C21" s="102" t="s">
        <v>41</v>
      </c>
      <c r="D21" s="110" t="s">
        <v>377</v>
      </c>
      <c r="E21" s="102" t="s">
        <v>20</v>
      </c>
      <c r="F21" s="103" t="s">
        <v>21</v>
      </c>
      <c r="G21" s="104">
        <v>95000</v>
      </c>
      <c r="H21" s="105">
        <v>0</v>
      </c>
      <c r="I21" s="105">
        <f>(Tabla54[[#This Row],[SUELDO BUTO (RD$)]]+Tabla54[[#This Row],[OTROS ING.]])</f>
        <v>95000</v>
      </c>
      <c r="J21" s="105">
        <v>2726.5</v>
      </c>
      <c r="K21" s="105">
        <v>10532.4</v>
      </c>
      <c r="L21" s="105">
        <f t="shared" si="1"/>
        <v>2888</v>
      </c>
      <c r="M21" s="105">
        <v>1712.38</v>
      </c>
      <c r="N21" s="106">
        <f>SUM(Tabla54[[#This Row],[AFP]:[OTROS DESC.]])</f>
        <v>17859.28</v>
      </c>
      <c r="O21" s="118">
        <f>(Tabla54[[#This Row],[TOTAL ING.]]-Tabla54[[#This Row],[TOTAL DESC.]])</f>
        <v>77140.72</v>
      </c>
    </row>
    <row r="22" spans="1:15" s="3" customFormat="1" ht="24" customHeight="1" x14ac:dyDescent="0.2">
      <c r="A22" s="119">
        <v>13</v>
      </c>
      <c r="B22" s="101" t="s">
        <v>45</v>
      </c>
      <c r="C22" s="107" t="s">
        <v>41</v>
      </c>
      <c r="D22" s="107" t="s">
        <v>46</v>
      </c>
      <c r="E22" s="107" t="s">
        <v>20</v>
      </c>
      <c r="F22" s="108" t="s">
        <v>21</v>
      </c>
      <c r="G22" s="109">
        <v>50000</v>
      </c>
      <c r="H22" s="105">
        <v>0</v>
      </c>
      <c r="I22" s="105">
        <f>(Tabla54[[#This Row],[SUELDO BUTO (RD$)]]+Tabla54[[#This Row],[OTROS ING.]])</f>
        <v>50000</v>
      </c>
      <c r="J22" s="105">
        <f t="shared" si="0"/>
        <v>1435</v>
      </c>
      <c r="K22" s="105">
        <v>1854</v>
      </c>
      <c r="L22" s="105">
        <f t="shared" si="1"/>
        <v>1520</v>
      </c>
      <c r="M22" s="105">
        <v>4722.2</v>
      </c>
      <c r="N22" s="105">
        <v>9531.2000000000007</v>
      </c>
      <c r="O22" s="117">
        <f>(Tabla54[[#This Row],[TOTAL ING.]]-Tabla54[[#This Row],[TOTAL DESC.]])</f>
        <v>40468.800000000003</v>
      </c>
    </row>
    <row r="23" spans="1:15" s="3" customFormat="1" ht="24" customHeight="1" x14ac:dyDescent="0.2">
      <c r="A23" s="119">
        <v>14</v>
      </c>
      <c r="B23" s="101" t="s">
        <v>47</v>
      </c>
      <c r="C23" s="102" t="s">
        <v>41</v>
      </c>
      <c r="D23" s="102" t="s">
        <v>48</v>
      </c>
      <c r="E23" s="102" t="s">
        <v>37</v>
      </c>
      <c r="F23" s="103" t="s">
        <v>24</v>
      </c>
      <c r="G23" s="104">
        <v>35000</v>
      </c>
      <c r="H23" s="105" t="s">
        <v>49</v>
      </c>
      <c r="I23" s="105">
        <v>35000</v>
      </c>
      <c r="J23" s="105">
        <f t="shared" si="0"/>
        <v>1004.5</v>
      </c>
      <c r="K23" s="105">
        <v>0</v>
      </c>
      <c r="L23" s="105">
        <f t="shared" si="1"/>
        <v>1064</v>
      </c>
      <c r="M23" s="105">
        <v>25</v>
      </c>
      <c r="N23" s="105">
        <f>SUM(Tabla54[[#This Row],[AFP]:[OTROS DESC.]])</f>
        <v>2093.5</v>
      </c>
      <c r="O23" s="106">
        <f>(Tabla54[[#This Row],[TOTAL ING.]]-Tabla54[[#This Row],[TOTAL DESC.]])</f>
        <v>32906.5</v>
      </c>
    </row>
    <row r="24" spans="1:15" s="3" customFormat="1" ht="24" customHeight="1" x14ac:dyDescent="0.2">
      <c r="A24" s="119">
        <v>15</v>
      </c>
      <c r="B24" s="101" t="s">
        <v>50</v>
      </c>
      <c r="C24" s="102" t="s">
        <v>18</v>
      </c>
      <c r="D24" s="102" t="s">
        <v>48</v>
      </c>
      <c r="E24" s="102" t="s">
        <v>37</v>
      </c>
      <c r="F24" s="103" t="s">
        <v>24</v>
      </c>
      <c r="G24" s="104">
        <v>25000</v>
      </c>
      <c r="H24" s="105">
        <v>0</v>
      </c>
      <c r="I24" s="105">
        <f>(Tabla54[[#This Row],[SUELDO BUTO (RD$)]]+Tabla54[[#This Row],[OTROS ING.]])</f>
        <v>25000</v>
      </c>
      <c r="J24" s="105">
        <f t="shared" si="0"/>
        <v>717.5</v>
      </c>
      <c r="K24" s="105">
        <v>0</v>
      </c>
      <c r="L24" s="105">
        <f t="shared" si="1"/>
        <v>760</v>
      </c>
      <c r="M24" s="105">
        <v>25</v>
      </c>
      <c r="N24" s="105">
        <f>SUM(Tabla54[[#This Row],[AFP]:[OTROS DESC.]])</f>
        <v>1502.5</v>
      </c>
      <c r="O24" s="106">
        <f>(Tabla54[[#This Row],[TOTAL ING.]]-Tabla54[[#This Row],[TOTAL DESC.]])</f>
        <v>23497.5</v>
      </c>
    </row>
    <row r="25" spans="1:15" s="3" customFormat="1" ht="24" customHeight="1" x14ac:dyDescent="0.2">
      <c r="A25" s="119">
        <v>16</v>
      </c>
      <c r="B25" s="101" t="s">
        <v>54</v>
      </c>
      <c r="C25" s="102" t="s">
        <v>55</v>
      </c>
      <c r="D25" s="102" t="s">
        <v>53</v>
      </c>
      <c r="E25" s="102" t="s">
        <v>34</v>
      </c>
      <c r="F25" s="103" t="s">
        <v>21</v>
      </c>
      <c r="G25" s="104">
        <v>70000</v>
      </c>
      <c r="H25" s="105">
        <v>0</v>
      </c>
      <c r="I25" s="105">
        <f>(Tabla54[[#This Row],[SUELDO BUTO (RD$)]]+Tabla54[[#This Row],[OTROS ING.]])</f>
        <v>70000</v>
      </c>
      <c r="J25" s="105">
        <f t="shared" si="0"/>
        <v>2009</v>
      </c>
      <c r="K25" s="105">
        <v>5368.48</v>
      </c>
      <c r="L25" s="105">
        <f t="shared" si="1"/>
        <v>2128</v>
      </c>
      <c r="M25" s="105">
        <v>125</v>
      </c>
      <c r="N25" s="105">
        <f>SUM(Tabla54[[#This Row],[AFP]:[OTROS DESC.]])</f>
        <v>9630.48</v>
      </c>
      <c r="O25" s="106">
        <f>(Tabla54[[#This Row],[TOTAL ING.]]-Tabla54[[#This Row],[TOTAL DESC.]])</f>
        <v>60369.520000000004</v>
      </c>
    </row>
    <row r="26" spans="1:15" s="3" customFormat="1" ht="24" customHeight="1" x14ac:dyDescent="0.2">
      <c r="A26" s="119">
        <v>17</v>
      </c>
      <c r="B26" s="101" t="s">
        <v>51</v>
      </c>
      <c r="C26" s="107" t="s">
        <v>52</v>
      </c>
      <c r="D26" s="107" t="s">
        <v>374</v>
      </c>
      <c r="E26" s="107" t="s">
        <v>34</v>
      </c>
      <c r="F26" s="108" t="s">
        <v>24</v>
      </c>
      <c r="G26" s="109">
        <v>65000</v>
      </c>
      <c r="H26" s="105">
        <v>0</v>
      </c>
      <c r="I26" s="105">
        <f>(Tabla54[[#This Row],[SUELDO BUTO (RD$)]]+Tabla54[[#This Row],[OTROS ING.]])</f>
        <v>65000</v>
      </c>
      <c r="J26" s="105">
        <f t="shared" si="0"/>
        <v>1865.5</v>
      </c>
      <c r="K26" s="105">
        <v>4427.58</v>
      </c>
      <c r="L26" s="105">
        <f t="shared" si="1"/>
        <v>1976</v>
      </c>
      <c r="M26" s="105">
        <v>125</v>
      </c>
      <c r="N26" s="105">
        <f>SUM(Tabla54[[#This Row],[AFP]:[OTROS DESC.]])</f>
        <v>8394.08</v>
      </c>
      <c r="O26" s="106">
        <f>(Tabla54[[#This Row],[TOTAL ING.]]-Tabla54[[#This Row],[TOTAL DESC.]])</f>
        <v>56605.919999999998</v>
      </c>
    </row>
    <row r="27" spans="1:15" s="3" customFormat="1" ht="24" customHeight="1" x14ac:dyDescent="0.2">
      <c r="A27" s="119">
        <v>18</v>
      </c>
      <c r="B27" s="101" t="s">
        <v>56</v>
      </c>
      <c r="C27" s="107" t="s">
        <v>55</v>
      </c>
      <c r="D27" s="107" t="s">
        <v>57</v>
      </c>
      <c r="E27" s="107" t="s">
        <v>34</v>
      </c>
      <c r="F27" s="108" t="s">
        <v>21</v>
      </c>
      <c r="G27" s="109">
        <v>40000</v>
      </c>
      <c r="H27" s="105">
        <v>0</v>
      </c>
      <c r="I27" s="105">
        <f>(Tabla54[[#This Row],[SUELDO BUTO (RD$)]]+Tabla54[[#This Row],[OTROS ING.]])</f>
        <v>40000</v>
      </c>
      <c r="J27" s="105">
        <f t="shared" si="0"/>
        <v>1148</v>
      </c>
      <c r="K27" s="105">
        <v>442.65</v>
      </c>
      <c r="L27" s="105">
        <f t="shared" si="1"/>
        <v>1216</v>
      </c>
      <c r="M27" s="105">
        <v>125</v>
      </c>
      <c r="N27" s="105">
        <f>SUM(Tabla54[[#This Row],[AFP]:[OTROS DESC.]])</f>
        <v>2931.65</v>
      </c>
      <c r="O27" s="106">
        <f>(Tabla54[[#This Row],[TOTAL ING.]]-Tabla54[[#This Row],[TOTAL DESC.]])</f>
        <v>37068.35</v>
      </c>
    </row>
    <row r="28" spans="1:15" s="3" customFormat="1" ht="24" customHeight="1" x14ac:dyDescent="0.2">
      <c r="A28" s="119">
        <v>19</v>
      </c>
      <c r="B28" s="101" t="s">
        <v>58</v>
      </c>
      <c r="C28" s="102" t="s">
        <v>59</v>
      </c>
      <c r="D28" s="102" t="s">
        <v>60</v>
      </c>
      <c r="E28" s="102" t="s">
        <v>31</v>
      </c>
      <c r="F28" s="103" t="s">
        <v>21</v>
      </c>
      <c r="G28" s="104">
        <v>45000</v>
      </c>
      <c r="H28" s="105">
        <v>0</v>
      </c>
      <c r="I28" s="105">
        <f>(Tabla54[[#This Row],[SUELDO BUTO (RD$)]]+Tabla54[[#This Row],[OTROS ING.]])</f>
        <v>45000</v>
      </c>
      <c r="J28" s="105">
        <f t="shared" si="0"/>
        <v>1291.5</v>
      </c>
      <c r="K28" s="105">
        <v>910.22</v>
      </c>
      <c r="L28" s="105">
        <v>1368</v>
      </c>
      <c r="M28" s="105">
        <v>1712.38</v>
      </c>
      <c r="N28" s="105">
        <f>SUM(Tabla54[[#This Row],[AFP]:[OTROS DESC.]])</f>
        <v>5282.1</v>
      </c>
      <c r="O28" s="106">
        <f>(Tabla54[[#This Row],[TOTAL ING.]]-Tabla54[[#This Row],[TOTAL DESC.]])</f>
        <v>39717.9</v>
      </c>
    </row>
    <row r="29" spans="1:15" s="3" customFormat="1" ht="24" customHeight="1" x14ac:dyDescent="0.2">
      <c r="A29" s="119">
        <v>20</v>
      </c>
      <c r="B29" s="101" t="s">
        <v>62</v>
      </c>
      <c r="C29" s="102" t="s">
        <v>59</v>
      </c>
      <c r="D29" s="102" t="s">
        <v>63</v>
      </c>
      <c r="E29" s="102" t="s">
        <v>34</v>
      </c>
      <c r="F29" s="103" t="s">
        <v>24</v>
      </c>
      <c r="G29" s="104">
        <v>35000</v>
      </c>
      <c r="H29" s="105">
        <v>0</v>
      </c>
      <c r="I29" s="105">
        <f>(Tabla54[[#This Row],[SUELDO BUTO (RD$)]]+Tabla54[[#This Row],[OTROS ING.]])</f>
        <v>35000</v>
      </c>
      <c r="J29" s="105">
        <f t="shared" si="0"/>
        <v>1004.5</v>
      </c>
      <c r="K29" s="105">
        <v>0</v>
      </c>
      <c r="L29" s="105">
        <f t="shared" si="1"/>
        <v>1064</v>
      </c>
      <c r="M29" s="105">
        <v>25</v>
      </c>
      <c r="N29" s="105">
        <f>SUM(Tabla54[[#This Row],[AFP]:[OTROS DESC.]])</f>
        <v>2093.5</v>
      </c>
      <c r="O29" s="106">
        <f>(Tabla54[[#This Row],[TOTAL ING.]]-Tabla54[[#This Row],[TOTAL DESC.]])</f>
        <v>32906.5</v>
      </c>
    </row>
    <row r="30" spans="1:15" s="3" customFormat="1" ht="24" customHeight="1" x14ac:dyDescent="0.2">
      <c r="A30" s="119">
        <v>21</v>
      </c>
      <c r="B30" s="112" t="s">
        <v>103</v>
      </c>
      <c r="C30" s="110" t="s">
        <v>59</v>
      </c>
      <c r="D30" s="102" t="s">
        <v>375</v>
      </c>
      <c r="E30" s="102" t="s">
        <v>34</v>
      </c>
      <c r="F30" s="103" t="s">
        <v>21</v>
      </c>
      <c r="G30" s="104">
        <v>35000</v>
      </c>
      <c r="H30" s="105">
        <v>0</v>
      </c>
      <c r="I30" s="105">
        <f>(Tabla54[[#This Row],[SUELDO BUTO (RD$)]]+Tabla54[[#This Row],[OTROS ING.]])</f>
        <v>35000</v>
      </c>
      <c r="J30" s="105">
        <f>G30*0.0287</f>
        <v>1004.5</v>
      </c>
      <c r="K30" s="105">
        <v>0</v>
      </c>
      <c r="L30" s="105">
        <f>G30*0.0304</f>
        <v>1064</v>
      </c>
      <c r="M30" s="105">
        <v>125</v>
      </c>
      <c r="N30" s="105">
        <f>SUM(Tabla54[[#This Row],[AFP]:[OTROS DESC.]])</f>
        <v>2193.5</v>
      </c>
      <c r="O30" s="106">
        <f>(Tabla54[[#This Row],[TOTAL ING.]]-Tabla54[[#This Row],[TOTAL DESC.]])</f>
        <v>32806.5</v>
      </c>
    </row>
    <row r="31" spans="1:15" s="3" customFormat="1" ht="24" customHeight="1" x14ac:dyDescent="0.2">
      <c r="A31" s="119">
        <v>22</v>
      </c>
      <c r="B31" s="101" t="s">
        <v>64</v>
      </c>
      <c r="C31" s="102" t="s">
        <v>434</v>
      </c>
      <c r="D31" s="102" t="s">
        <v>441</v>
      </c>
      <c r="E31" s="102" t="s">
        <v>20</v>
      </c>
      <c r="F31" s="103" t="s">
        <v>21</v>
      </c>
      <c r="G31" s="104">
        <v>75000</v>
      </c>
      <c r="H31" s="105">
        <v>0</v>
      </c>
      <c r="I31" s="105">
        <f>(Tabla54[[#This Row],[SUELDO BUTO (RD$)]]+Tabla54[[#This Row],[OTROS ING.]])</f>
        <v>75000</v>
      </c>
      <c r="J31" s="105">
        <f t="shared" si="0"/>
        <v>2152.5</v>
      </c>
      <c r="K31" s="105">
        <v>6309.38</v>
      </c>
      <c r="L31" s="105">
        <f t="shared" si="1"/>
        <v>2280</v>
      </c>
      <c r="M31" s="105">
        <v>25</v>
      </c>
      <c r="N31" s="105">
        <f>SUM(Tabla54[[#This Row],[AFP]:[OTROS DESC.]])</f>
        <v>10766.880000000001</v>
      </c>
      <c r="O31" s="106">
        <f>(Tabla54[[#This Row],[TOTAL ING.]]-Tabla54[[#This Row],[TOTAL DESC.]])</f>
        <v>64233.119999999995</v>
      </c>
    </row>
    <row r="32" spans="1:15" s="3" customFormat="1" ht="24" customHeight="1" x14ac:dyDescent="0.2">
      <c r="A32" s="119">
        <v>23</v>
      </c>
      <c r="B32" s="101" t="s">
        <v>431</v>
      </c>
      <c r="C32" s="102" t="s">
        <v>434</v>
      </c>
      <c r="D32" s="102" t="s">
        <v>435</v>
      </c>
      <c r="E32" s="102" t="s">
        <v>34</v>
      </c>
      <c r="F32" s="103" t="s">
        <v>21</v>
      </c>
      <c r="G32" s="104">
        <v>50000</v>
      </c>
      <c r="H32" s="105">
        <v>0</v>
      </c>
      <c r="I32" s="105">
        <v>50000</v>
      </c>
      <c r="J32" s="105">
        <v>1435</v>
      </c>
      <c r="K32" s="105">
        <v>1854</v>
      </c>
      <c r="L32" s="105">
        <v>1520</v>
      </c>
      <c r="M32" s="105">
        <v>6200.29</v>
      </c>
      <c r="N32" s="105">
        <v>11009.29</v>
      </c>
      <c r="O32" s="106">
        <v>38990.71</v>
      </c>
    </row>
    <row r="33" spans="1:15" s="3" customFormat="1" ht="24" customHeight="1" x14ac:dyDescent="0.2">
      <c r="A33" s="119">
        <v>24</v>
      </c>
      <c r="B33" s="101" t="s">
        <v>67</v>
      </c>
      <c r="C33" s="107" t="s">
        <v>65</v>
      </c>
      <c r="D33" s="107" t="s">
        <v>68</v>
      </c>
      <c r="E33" s="107" t="s">
        <v>31</v>
      </c>
      <c r="F33" s="108" t="s">
        <v>21</v>
      </c>
      <c r="G33" s="109">
        <v>80000</v>
      </c>
      <c r="H33" s="105">
        <v>0</v>
      </c>
      <c r="I33" s="105">
        <f>(Tabla54[[#This Row],[SUELDO BUTO (RD$)]]+Tabla54[[#This Row],[OTROS ING.]])</f>
        <v>80000</v>
      </c>
      <c r="J33" s="105">
        <f t="shared" si="0"/>
        <v>2296</v>
      </c>
      <c r="K33" s="105">
        <v>7400.87</v>
      </c>
      <c r="L33" s="105">
        <f t="shared" si="1"/>
        <v>2432</v>
      </c>
      <c r="M33" s="105">
        <v>2383.6999999999998</v>
      </c>
      <c r="N33" s="105">
        <f>SUM(Tabla54[[#This Row],[AFP]:[OTROS DESC.]])</f>
        <v>14512.57</v>
      </c>
      <c r="O33" s="106">
        <f>(Tabla54[[#This Row],[TOTAL ING.]]-Tabla54[[#This Row],[TOTAL DESC.]])</f>
        <v>65487.43</v>
      </c>
    </row>
    <row r="34" spans="1:15" s="3" customFormat="1" ht="24" customHeight="1" x14ac:dyDescent="0.2">
      <c r="A34" s="119">
        <v>25</v>
      </c>
      <c r="B34" s="101" t="s">
        <v>69</v>
      </c>
      <c r="C34" s="107" t="s">
        <v>65</v>
      </c>
      <c r="D34" s="107" t="s">
        <v>70</v>
      </c>
      <c r="E34" s="107" t="s">
        <v>31</v>
      </c>
      <c r="F34" s="108" t="s">
        <v>24</v>
      </c>
      <c r="G34" s="109">
        <v>51000</v>
      </c>
      <c r="H34" s="105">
        <v>0</v>
      </c>
      <c r="I34" s="105">
        <f>(Tabla54[[#This Row],[SUELDO BUTO (RD$)]]+Tabla54[[#This Row],[OTROS ING.]])</f>
        <v>51000</v>
      </c>
      <c r="J34" s="105">
        <f t="shared" si="0"/>
        <v>1463.7</v>
      </c>
      <c r="K34" s="105">
        <v>1995.14</v>
      </c>
      <c r="L34" s="105">
        <f t="shared" si="1"/>
        <v>1550.4</v>
      </c>
      <c r="M34" s="105">
        <v>125</v>
      </c>
      <c r="N34" s="105">
        <f>SUM(Tabla54[[#This Row],[AFP]:[OTROS DESC.]])</f>
        <v>5134.24</v>
      </c>
      <c r="O34" s="106">
        <f>(Tabla54[[#This Row],[TOTAL ING.]]-Tabla54[[#This Row],[TOTAL DESC.]])</f>
        <v>45865.760000000002</v>
      </c>
    </row>
    <row r="35" spans="1:15" s="3" customFormat="1" ht="24" customHeight="1" x14ac:dyDescent="0.2">
      <c r="A35" s="119">
        <v>26</v>
      </c>
      <c r="B35" s="101" t="s">
        <v>73</v>
      </c>
      <c r="C35" s="107" t="s">
        <v>65</v>
      </c>
      <c r="D35" s="107" t="s">
        <v>57</v>
      </c>
      <c r="E35" s="107" t="s">
        <v>34</v>
      </c>
      <c r="F35" s="108" t="s">
        <v>24</v>
      </c>
      <c r="G35" s="109">
        <v>40000</v>
      </c>
      <c r="H35" s="105">
        <v>0</v>
      </c>
      <c r="I35" s="105">
        <f>(Tabla54[[#This Row],[SUELDO BUTO (RD$)]]+Tabla54[[#This Row],[OTROS ING.]])</f>
        <v>40000</v>
      </c>
      <c r="J35" s="105">
        <v>1148</v>
      </c>
      <c r="K35" s="105">
        <v>204.54</v>
      </c>
      <c r="L35" s="105">
        <f t="shared" si="1"/>
        <v>1216</v>
      </c>
      <c r="M35" s="105">
        <v>1612.38</v>
      </c>
      <c r="N35" s="105">
        <f>SUM(Tabla54[[#This Row],[AFP]:[OTROS DESC.]])</f>
        <v>4180.92</v>
      </c>
      <c r="O35" s="106">
        <f>(Tabla54[[#This Row],[TOTAL ING.]]-Tabla54[[#This Row],[TOTAL DESC.]])</f>
        <v>35819.08</v>
      </c>
    </row>
    <row r="36" spans="1:15" s="3" customFormat="1" ht="24" customHeight="1" x14ac:dyDescent="0.2">
      <c r="A36" s="119">
        <v>27</v>
      </c>
      <c r="B36" s="101" t="s">
        <v>74</v>
      </c>
      <c r="C36" s="102" t="s">
        <v>65</v>
      </c>
      <c r="D36" s="102" t="s">
        <v>75</v>
      </c>
      <c r="E36" s="102" t="s">
        <v>34</v>
      </c>
      <c r="F36" s="103" t="s">
        <v>21</v>
      </c>
      <c r="G36" s="104">
        <v>51000</v>
      </c>
      <c r="H36" s="105">
        <v>0</v>
      </c>
      <c r="I36" s="105">
        <f>(Tabla54[[#This Row],[SUELDO BUTO (RD$)]]+Tabla54[[#This Row],[OTROS ING.]])</f>
        <v>51000</v>
      </c>
      <c r="J36" s="105">
        <f t="shared" si="0"/>
        <v>1463.7</v>
      </c>
      <c r="K36" s="105">
        <v>1995.14</v>
      </c>
      <c r="L36" s="105">
        <f t="shared" si="1"/>
        <v>1550.4</v>
      </c>
      <c r="M36" s="105">
        <v>125</v>
      </c>
      <c r="N36" s="105">
        <f>SUM(Tabla54[[#This Row],[AFP]:[OTROS DESC.]])</f>
        <v>5134.24</v>
      </c>
      <c r="O36" s="106">
        <f>(Tabla54[[#This Row],[TOTAL ING.]]-Tabla54[[#This Row],[TOTAL DESC.]])</f>
        <v>45865.760000000002</v>
      </c>
    </row>
    <row r="37" spans="1:15" s="3" customFormat="1" ht="24" customHeight="1" x14ac:dyDescent="0.2">
      <c r="A37" s="119">
        <v>28</v>
      </c>
      <c r="B37" s="101" t="s">
        <v>433</v>
      </c>
      <c r="C37" s="102" t="s">
        <v>65</v>
      </c>
      <c r="D37" s="102" t="s">
        <v>432</v>
      </c>
      <c r="E37" s="102" t="s">
        <v>34</v>
      </c>
      <c r="F37" s="103" t="s">
        <v>21</v>
      </c>
      <c r="G37" s="104">
        <v>50000</v>
      </c>
      <c r="H37" s="105">
        <v>0</v>
      </c>
      <c r="I37" s="105">
        <v>50000</v>
      </c>
      <c r="J37" s="105">
        <v>1435</v>
      </c>
      <c r="K37" s="105">
        <v>1854</v>
      </c>
      <c r="L37" s="105">
        <v>1520</v>
      </c>
      <c r="M37" s="105">
        <v>25</v>
      </c>
      <c r="N37" s="105">
        <v>4834</v>
      </c>
      <c r="O37" s="106">
        <v>45166</v>
      </c>
    </row>
    <row r="38" spans="1:15" s="3" customFormat="1" ht="24" customHeight="1" x14ac:dyDescent="0.2">
      <c r="A38" s="119">
        <v>29</v>
      </c>
      <c r="B38" s="101" t="s">
        <v>373</v>
      </c>
      <c r="C38" s="102" t="s">
        <v>65</v>
      </c>
      <c r="D38" s="102" t="s">
        <v>397</v>
      </c>
      <c r="E38" s="102" t="s">
        <v>34</v>
      </c>
      <c r="F38" s="103" t="s">
        <v>21</v>
      </c>
      <c r="G38" s="104">
        <v>51000</v>
      </c>
      <c r="H38" s="105">
        <v>0</v>
      </c>
      <c r="I38" s="105">
        <f>(Tabla54[[#This Row],[SUELDO BUTO (RD$)]]+Tabla54[[#This Row],[OTROS ING.]])</f>
        <v>51000</v>
      </c>
      <c r="J38" s="105">
        <f>G38*0.0287</f>
        <v>1463.7</v>
      </c>
      <c r="K38" s="105" t="s">
        <v>49</v>
      </c>
      <c r="L38" s="105">
        <f>G38*0.0304</f>
        <v>1550.4</v>
      </c>
      <c r="M38" s="105">
        <v>125</v>
      </c>
      <c r="N38" s="105">
        <f>SUM(Tabla54[[#This Row],[AFP]:[OTROS DESC.]])</f>
        <v>3139.1000000000004</v>
      </c>
      <c r="O38" s="106">
        <f>(Tabla54[[#This Row],[TOTAL ING.]]-Tabla54[[#This Row],[TOTAL DESC.]])</f>
        <v>47860.9</v>
      </c>
    </row>
    <row r="39" spans="1:15" s="3" customFormat="1" ht="24" customHeight="1" x14ac:dyDescent="0.2">
      <c r="A39" s="119">
        <v>30</v>
      </c>
      <c r="B39" s="101" t="s">
        <v>76</v>
      </c>
      <c r="C39" s="107" t="s">
        <v>77</v>
      </c>
      <c r="D39" s="107" t="s">
        <v>27</v>
      </c>
      <c r="E39" s="107" t="s">
        <v>20</v>
      </c>
      <c r="F39" s="108" t="s">
        <v>24</v>
      </c>
      <c r="G39" s="109">
        <v>100000</v>
      </c>
      <c r="H39" s="105">
        <v>0</v>
      </c>
      <c r="I39" s="105">
        <f>(Tabla54[[#This Row],[SUELDO BUTO (RD$)]]+Tabla54[[#This Row],[OTROS ING.]])</f>
        <v>100000</v>
      </c>
      <c r="J39" s="105">
        <f t="shared" si="0"/>
        <v>2870</v>
      </c>
      <c r="K39" s="105">
        <v>12105.37</v>
      </c>
      <c r="L39" s="105">
        <f t="shared" si="1"/>
        <v>3040</v>
      </c>
      <c r="M39" s="105">
        <v>1530.8</v>
      </c>
      <c r="N39" s="105">
        <f>SUM(Tabla54[[#This Row],[AFP]:[OTROS DESC.]])</f>
        <v>19546.170000000002</v>
      </c>
      <c r="O39" s="106">
        <f>(Tabla54[[#This Row],[TOTAL ING.]]-Tabla54[[#This Row],[TOTAL DESC.]])</f>
        <v>80453.83</v>
      </c>
    </row>
    <row r="40" spans="1:15" s="3" customFormat="1" ht="24" customHeight="1" x14ac:dyDescent="0.2">
      <c r="A40" s="119">
        <v>31</v>
      </c>
      <c r="B40" s="101" t="s">
        <v>78</v>
      </c>
      <c r="C40" s="102" t="s">
        <v>77</v>
      </c>
      <c r="D40" s="102" t="s">
        <v>79</v>
      </c>
      <c r="E40" s="102" t="s">
        <v>20</v>
      </c>
      <c r="F40" s="103" t="s">
        <v>21</v>
      </c>
      <c r="G40" s="104">
        <v>95000</v>
      </c>
      <c r="H40" s="105">
        <v>0</v>
      </c>
      <c r="I40" s="105">
        <v>95000</v>
      </c>
      <c r="J40" s="105">
        <f t="shared" si="0"/>
        <v>2726.5</v>
      </c>
      <c r="K40" s="105">
        <v>10929.24</v>
      </c>
      <c r="L40" s="105">
        <f t="shared" si="1"/>
        <v>2888</v>
      </c>
      <c r="M40" s="105">
        <v>125</v>
      </c>
      <c r="N40" s="105">
        <f>SUM(Tabla54[[#This Row],[AFP]:[OTROS DESC.]])</f>
        <v>16668.739999999998</v>
      </c>
      <c r="O40" s="106">
        <f>(Tabla54[[#This Row],[TOTAL ING.]]-Tabla54[[#This Row],[TOTAL DESC.]])</f>
        <v>78331.260000000009</v>
      </c>
    </row>
    <row r="41" spans="1:15" s="3" customFormat="1" ht="24" customHeight="1" x14ac:dyDescent="0.2">
      <c r="A41" s="119">
        <v>32</v>
      </c>
      <c r="B41" s="101" t="s">
        <v>80</v>
      </c>
      <c r="C41" s="107" t="s">
        <v>77</v>
      </c>
      <c r="D41" s="107" t="s">
        <v>27</v>
      </c>
      <c r="E41" s="107" t="s">
        <v>20</v>
      </c>
      <c r="F41" s="108" t="s">
        <v>24</v>
      </c>
      <c r="G41" s="109">
        <v>100000</v>
      </c>
      <c r="H41" s="105">
        <v>0</v>
      </c>
      <c r="I41" s="105">
        <f>(Tabla54[[#This Row],[SUELDO BUTO (RD$)]]+Tabla54[[#This Row],[OTROS ING.]])</f>
        <v>100000</v>
      </c>
      <c r="J41" s="105">
        <v>2870</v>
      </c>
      <c r="K41" s="105">
        <v>11708.52</v>
      </c>
      <c r="L41" s="105">
        <v>3040</v>
      </c>
      <c r="M41" s="105">
        <v>1712.38</v>
      </c>
      <c r="N41" s="105">
        <f>SUM(Tabla54[[#This Row],[AFP]:[OTROS DESC.]])</f>
        <v>19330.900000000001</v>
      </c>
      <c r="O41" s="106">
        <f>(Tabla54[[#This Row],[TOTAL ING.]]-Tabla54[[#This Row],[TOTAL DESC.]])</f>
        <v>80669.100000000006</v>
      </c>
    </row>
    <row r="42" spans="1:15" s="3" customFormat="1" ht="24" customHeight="1" x14ac:dyDescent="0.2">
      <c r="A42" s="119">
        <v>33</v>
      </c>
      <c r="B42" s="101" t="s">
        <v>81</v>
      </c>
      <c r="C42" s="102" t="s">
        <v>77</v>
      </c>
      <c r="D42" s="102" t="s">
        <v>82</v>
      </c>
      <c r="E42" s="102" t="s">
        <v>34</v>
      </c>
      <c r="F42" s="103" t="s">
        <v>21</v>
      </c>
      <c r="G42" s="104">
        <v>40000</v>
      </c>
      <c r="H42" s="105">
        <v>0</v>
      </c>
      <c r="I42" s="105">
        <f>(Tabla54[[#This Row],[SUELDO BUTO (RD$)]]+Tabla54[[#This Row],[OTROS ING.]])</f>
        <v>40000</v>
      </c>
      <c r="J42" s="105">
        <f t="shared" si="0"/>
        <v>1148</v>
      </c>
      <c r="K42" s="105">
        <v>442.65</v>
      </c>
      <c r="L42" s="105">
        <f t="shared" si="1"/>
        <v>1216</v>
      </c>
      <c r="M42" s="105">
        <v>125</v>
      </c>
      <c r="N42" s="105">
        <f>SUM(Tabla54[[#This Row],[AFP]:[OTROS DESC.]])</f>
        <v>2931.65</v>
      </c>
      <c r="O42" s="106">
        <f>(Tabla54[[#This Row],[TOTAL ING.]]-Tabla54[[#This Row],[TOTAL DESC.]])</f>
        <v>37068.35</v>
      </c>
    </row>
    <row r="43" spans="1:15" s="3" customFormat="1" ht="24" customHeight="1" x14ac:dyDescent="0.2">
      <c r="A43" s="119">
        <v>34</v>
      </c>
      <c r="B43" s="101" t="s">
        <v>83</v>
      </c>
      <c r="C43" s="107" t="s">
        <v>84</v>
      </c>
      <c r="D43" s="107" t="s">
        <v>85</v>
      </c>
      <c r="E43" s="107" t="s">
        <v>31</v>
      </c>
      <c r="F43" s="108" t="s">
        <v>21</v>
      </c>
      <c r="G43" s="109">
        <v>80000</v>
      </c>
      <c r="H43" s="105">
        <v>0</v>
      </c>
      <c r="I43" s="105">
        <f>(Tabla54[[#This Row],[SUELDO BUTO (RD$)]]+Tabla54[[#This Row],[OTROS ING.]])</f>
        <v>80000</v>
      </c>
      <c r="J43" s="105">
        <f t="shared" si="0"/>
        <v>2296</v>
      </c>
      <c r="K43" s="105">
        <v>7004.02</v>
      </c>
      <c r="L43" s="105">
        <f t="shared" si="1"/>
        <v>2432</v>
      </c>
      <c r="M43" s="105">
        <v>3886.08</v>
      </c>
      <c r="N43" s="105">
        <f>SUM(Tabla54[[#This Row],[AFP]:[OTROS DESC.]])</f>
        <v>15618.1</v>
      </c>
      <c r="O43" s="106">
        <f>(Tabla54[[#This Row],[TOTAL ING.]]-Tabla54[[#This Row],[TOTAL DESC.]])</f>
        <v>64381.9</v>
      </c>
    </row>
    <row r="44" spans="1:15" s="3" customFormat="1" ht="24" customHeight="1" x14ac:dyDescent="0.2">
      <c r="A44" s="119">
        <v>35</v>
      </c>
      <c r="B44" s="101" t="s">
        <v>86</v>
      </c>
      <c r="C44" s="102" t="s">
        <v>84</v>
      </c>
      <c r="D44" s="102" t="s">
        <v>87</v>
      </c>
      <c r="E44" s="102" t="s">
        <v>34</v>
      </c>
      <c r="F44" s="103" t="s">
        <v>21</v>
      </c>
      <c r="G44" s="104">
        <v>40000</v>
      </c>
      <c r="H44" s="105">
        <v>0</v>
      </c>
      <c r="I44" s="105">
        <f>(Tabla54[[#This Row],[SUELDO BUTO (RD$)]]+Tabla54[[#This Row],[OTROS ING.]])</f>
        <v>40000</v>
      </c>
      <c r="J44" s="105">
        <f t="shared" si="0"/>
        <v>1148</v>
      </c>
      <c r="K44" s="105">
        <v>0</v>
      </c>
      <c r="L44" s="105">
        <f t="shared" si="1"/>
        <v>1216</v>
      </c>
      <c r="M44" s="105">
        <v>125</v>
      </c>
      <c r="N44" s="105">
        <f>SUM(Tabla54[[#This Row],[AFP]:[OTROS DESC.]])</f>
        <v>2489</v>
      </c>
      <c r="O44" s="106">
        <f>(Tabla54[[#This Row],[TOTAL ING.]]-Tabla54[[#This Row],[TOTAL DESC.]])</f>
        <v>37511</v>
      </c>
    </row>
    <row r="45" spans="1:15" s="3" customFormat="1" ht="24" customHeight="1" x14ac:dyDescent="0.2">
      <c r="A45" s="119">
        <v>36</v>
      </c>
      <c r="B45" s="101" t="s">
        <v>395</v>
      </c>
      <c r="C45" s="102" t="s">
        <v>89</v>
      </c>
      <c r="D45" s="102" t="s">
        <v>269</v>
      </c>
      <c r="E45" s="102" t="s">
        <v>34</v>
      </c>
      <c r="F45" s="103" t="s">
        <v>402</v>
      </c>
      <c r="G45" s="104">
        <v>51000</v>
      </c>
      <c r="H45" s="105">
        <v>0</v>
      </c>
      <c r="I45" s="105">
        <f>(Tabla54[[#This Row],[SUELDO BUTO (RD$)]]+Tabla54[[#This Row],[OTROS ING.]])</f>
        <v>51000</v>
      </c>
      <c r="J45" s="105">
        <f>G45*0.0287</f>
        <v>1463.7</v>
      </c>
      <c r="K45" s="105">
        <v>1995.14</v>
      </c>
      <c r="L45" s="105">
        <f>G45*0.0304</f>
        <v>1550.4</v>
      </c>
      <c r="M45" s="105">
        <v>125</v>
      </c>
      <c r="N45" s="105">
        <f>SUM(Tabla54[[#This Row],[AFP]:[OTROS DESC.]])</f>
        <v>5134.24</v>
      </c>
      <c r="O45" s="106">
        <f>(Tabla54[[#This Row],[TOTAL ING.]]-Tabla54[[#This Row],[TOTAL DESC.]])</f>
        <v>45865.760000000002</v>
      </c>
    </row>
    <row r="46" spans="1:15" s="3" customFormat="1" ht="24" customHeight="1" x14ac:dyDescent="0.2">
      <c r="A46" s="119">
        <v>37</v>
      </c>
      <c r="B46" s="107" t="s">
        <v>88</v>
      </c>
      <c r="C46" s="107" t="s">
        <v>89</v>
      </c>
      <c r="D46" s="107" t="s">
        <v>90</v>
      </c>
      <c r="E46" s="107" t="s">
        <v>34</v>
      </c>
      <c r="F46" s="108" t="s">
        <v>24</v>
      </c>
      <c r="G46" s="109">
        <v>51000</v>
      </c>
      <c r="H46" s="105">
        <v>0</v>
      </c>
      <c r="I46" s="105">
        <f>(Tabla54[[#This Row],[SUELDO BUTO (RD$)]]+Tabla54[[#This Row],[OTROS ING.]])</f>
        <v>51000</v>
      </c>
      <c r="J46" s="105">
        <f t="shared" si="0"/>
        <v>1463.7</v>
      </c>
      <c r="K46" s="105">
        <v>1995.14</v>
      </c>
      <c r="L46" s="105">
        <f t="shared" si="1"/>
        <v>1550.4</v>
      </c>
      <c r="M46" s="105">
        <v>125</v>
      </c>
      <c r="N46" s="105">
        <f>SUM(Tabla54[[#This Row],[AFP]:[OTROS DESC.]])</f>
        <v>5134.24</v>
      </c>
      <c r="O46" s="106">
        <f>(Tabla54[[#This Row],[TOTAL ING.]]-Tabla54[[#This Row],[TOTAL DESC.]])</f>
        <v>45865.760000000002</v>
      </c>
    </row>
    <row r="47" spans="1:15" s="3" customFormat="1" ht="24" customHeight="1" x14ac:dyDescent="0.2">
      <c r="A47" s="119">
        <v>38</v>
      </c>
      <c r="B47" s="102" t="s">
        <v>91</v>
      </c>
      <c r="C47" s="102" t="s">
        <v>89</v>
      </c>
      <c r="D47" s="102" t="s">
        <v>92</v>
      </c>
      <c r="E47" s="102" t="s">
        <v>34</v>
      </c>
      <c r="F47" s="103" t="s">
        <v>21</v>
      </c>
      <c r="G47" s="104">
        <v>35000</v>
      </c>
      <c r="H47" s="105">
        <v>0</v>
      </c>
      <c r="I47" s="105">
        <f>(Tabla54[[#This Row],[SUELDO BUTO (RD$)]]+Tabla54[[#This Row],[OTROS ING.]])</f>
        <v>35000</v>
      </c>
      <c r="J47" s="105">
        <f t="shared" si="0"/>
        <v>1004.5</v>
      </c>
      <c r="K47" s="105">
        <v>0</v>
      </c>
      <c r="L47" s="105">
        <f t="shared" si="1"/>
        <v>1064</v>
      </c>
      <c r="M47" s="105">
        <v>25</v>
      </c>
      <c r="N47" s="105">
        <f>SUM(Tabla54[[#This Row],[AFP]:[OTROS DESC.]])</f>
        <v>2093.5</v>
      </c>
      <c r="O47" s="106">
        <f>(Tabla54[[#This Row],[TOTAL ING.]]-Tabla54[[#This Row],[TOTAL DESC.]])</f>
        <v>32906.5</v>
      </c>
    </row>
    <row r="48" spans="1:15" s="3" customFormat="1" ht="24" customHeight="1" x14ac:dyDescent="0.2">
      <c r="A48" s="119">
        <v>39</v>
      </c>
      <c r="B48" s="107" t="s">
        <v>93</v>
      </c>
      <c r="C48" s="107" t="s">
        <v>89</v>
      </c>
      <c r="D48" s="107" t="s">
        <v>57</v>
      </c>
      <c r="E48" s="107" t="s">
        <v>34</v>
      </c>
      <c r="F48" s="108" t="s">
        <v>24</v>
      </c>
      <c r="G48" s="109">
        <v>40000</v>
      </c>
      <c r="H48" s="105">
        <v>0</v>
      </c>
      <c r="I48" s="105">
        <f>(Tabla54[[#This Row],[SUELDO BUTO (RD$)]]+Tabla54[[#This Row],[OTROS ING.]])</f>
        <v>40000</v>
      </c>
      <c r="J48" s="105">
        <f t="shared" si="0"/>
        <v>1148</v>
      </c>
      <c r="K48" s="105">
        <v>442.65</v>
      </c>
      <c r="L48" s="105">
        <f t="shared" si="1"/>
        <v>1216</v>
      </c>
      <c r="M48" s="105">
        <v>6096.4</v>
      </c>
      <c r="N48" s="105">
        <f>SUM(Tabla54[[#This Row],[AFP]:[OTROS DESC.]])</f>
        <v>8903.0499999999993</v>
      </c>
      <c r="O48" s="106">
        <f>(Tabla54[[#This Row],[TOTAL ING.]]-Tabla54[[#This Row],[TOTAL DESC.]])</f>
        <v>31096.95</v>
      </c>
    </row>
    <row r="49" spans="1:15" s="3" customFormat="1" ht="24" customHeight="1" x14ac:dyDescent="0.2">
      <c r="A49" s="119">
        <v>40</v>
      </c>
      <c r="B49" s="102" t="s">
        <v>94</v>
      </c>
      <c r="C49" s="102" t="s">
        <v>89</v>
      </c>
      <c r="D49" s="102" t="s">
        <v>57</v>
      </c>
      <c r="E49" s="102" t="s">
        <v>31</v>
      </c>
      <c r="F49" s="103" t="s">
        <v>21</v>
      </c>
      <c r="G49" s="104">
        <v>40000</v>
      </c>
      <c r="H49" s="105">
        <v>0</v>
      </c>
      <c r="I49" s="105">
        <f>(Tabla54[[#This Row],[SUELDO BUTO (RD$)]]+Tabla54[[#This Row],[OTROS ING.]])</f>
        <v>40000</v>
      </c>
      <c r="J49" s="105">
        <v>1148</v>
      </c>
      <c r="K49" s="105">
        <v>442.65</v>
      </c>
      <c r="L49" s="105">
        <f t="shared" si="1"/>
        <v>1216</v>
      </c>
      <c r="M49" s="105">
        <v>125</v>
      </c>
      <c r="N49" s="105">
        <f>SUM(Tabla54[[#This Row],[AFP]:[OTROS DESC.]])</f>
        <v>2931.65</v>
      </c>
      <c r="O49" s="106">
        <f>(Tabla54[[#This Row],[TOTAL ING.]]-Tabla54[[#This Row],[TOTAL DESC.]])</f>
        <v>37068.35</v>
      </c>
    </row>
    <row r="50" spans="1:15" s="3" customFormat="1" ht="24" customHeight="1" x14ac:dyDescent="0.2">
      <c r="A50" s="119">
        <v>41</v>
      </c>
      <c r="B50" s="113" t="s">
        <v>95</v>
      </c>
      <c r="C50" s="101" t="s">
        <v>89</v>
      </c>
      <c r="D50" s="101" t="s">
        <v>57</v>
      </c>
      <c r="E50" s="101" t="s">
        <v>34</v>
      </c>
      <c r="F50" s="114" t="s">
        <v>21</v>
      </c>
      <c r="G50" s="105">
        <v>40000</v>
      </c>
      <c r="H50" s="105">
        <v>0</v>
      </c>
      <c r="I50" s="105">
        <f>(Tabla54[[#This Row],[SUELDO BUTO (RD$)]]+Tabla54[[#This Row],[OTROS ING.]])</f>
        <v>40000</v>
      </c>
      <c r="J50" s="105">
        <f t="shared" si="0"/>
        <v>1148</v>
      </c>
      <c r="K50" s="105">
        <v>0</v>
      </c>
      <c r="L50" s="105">
        <f t="shared" si="1"/>
        <v>1216</v>
      </c>
      <c r="M50" s="105">
        <v>125</v>
      </c>
      <c r="N50" s="105">
        <f>SUM(Tabla54[[#This Row],[AFP]:[OTROS DESC.]])</f>
        <v>2489</v>
      </c>
      <c r="O50" s="106">
        <f>(Tabla54[[#This Row],[TOTAL ING.]]-Tabla54[[#This Row],[TOTAL DESC.]])</f>
        <v>37511</v>
      </c>
    </row>
    <row r="51" spans="1:15" s="3" customFormat="1" ht="24" customHeight="1" x14ac:dyDescent="0.2">
      <c r="A51" s="119">
        <v>42</v>
      </c>
      <c r="B51" s="102" t="s">
        <v>96</v>
      </c>
      <c r="C51" s="102" t="s">
        <v>89</v>
      </c>
      <c r="D51" s="102" t="s">
        <v>97</v>
      </c>
      <c r="E51" s="102" t="s">
        <v>37</v>
      </c>
      <c r="F51" s="103" t="s">
        <v>24</v>
      </c>
      <c r="G51" s="104">
        <v>35000</v>
      </c>
      <c r="H51" s="104">
        <v>0</v>
      </c>
      <c r="I51" s="105">
        <f>(Tabla54[[#This Row],[SUELDO BUTO (RD$)]]+Tabla54[[#This Row],[OTROS ING.]])</f>
        <v>35000</v>
      </c>
      <c r="J51" s="105">
        <f t="shared" si="0"/>
        <v>1004.5</v>
      </c>
      <c r="K51" s="105">
        <v>0</v>
      </c>
      <c r="L51" s="105">
        <f t="shared" si="1"/>
        <v>1064</v>
      </c>
      <c r="M51" s="105">
        <v>125</v>
      </c>
      <c r="N51" s="105">
        <f>SUM(Tabla54[[#This Row],[AFP]:[OTROS DESC.]])</f>
        <v>2193.5</v>
      </c>
      <c r="O51" s="106">
        <f>(Tabla54[[#This Row],[TOTAL ING.]]-Tabla54[[#This Row],[TOTAL DESC.]])</f>
        <v>32806.5</v>
      </c>
    </row>
    <row r="52" spans="1:15" s="3" customFormat="1" ht="24" customHeight="1" x14ac:dyDescent="0.2">
      <c r="A52" s="119">
        <v>43</v>
      </c>
      <c r="B52" s="107" t="s">
        <v>98</v>
      </c>
      <c r="C52" s="107" t="s">
        <v>89</v>
      </c>
      <c r="D52" s="107" t="s">
        <v>99</v>
      </c>
      <c r="E52" s="107" t="s">
        <v>34</v>
      </c>
      <c r="F52" s="108" t="s">
        <v>24</v>
      </c>
      <c r="G52" s="109">
        <v>27000</v>
      </c>
      <c r="H52" s="105">
        <v>0</v>
      </c>
      <c r="I52" s="105">
        <f>(Tabla54[[#This Row],[SUELDO BUTO (RD$)]]+Tabla54[[#This Row],[OTROS ING.]])</f>
        <v>27000</v>
      </c>
      <c r="J52" s="105">
        <f t="shared" si="0"/>
        <v>774.9</v>
      </c>
      <c r="K52" s="105">
        <v>0</v>
      </c>
      <c r="L52" s="105">
        <f t="shared" si="1"/>
        <v>820.8</v>
      </c>
      <c r="M52" s="105">
        <v>25</v>
      </c>
      <c r="N52" s="105">
        <f>SUM(Tabla54[[#This Row],[AFP]:[OTROS DESC.]])</f>
        <v>1620.6999999999998</v>
      </c>
      <c r="O52" s="106">
        <f>(Tabla54[[#This Row],[TOTAL ING.]]-Tabla54[[#This Row],[TOTAL DESC.]])</f>
        <v>25379.3</v>
      </c>
    </row>
    <row r="53" spans="1:15" s="3" customFormat="1" ht="24" customHeight="1" x14ac:dyDescent="0.2">
      <c r="A53" s="119">
        <v>44</v>
      </c>
      <c r="B53" s="102" t="s">
        <v>100</v>
      </c>
      <c r="C53" s="102" t="s">
        <v>89</v>
      </c>
      <c r="D53" s="102" t="s">
        <v>101</v>
      </c>
      <c r="E53" s="102" t="s">
        <v>37</v>
      </c>
      <c r="F53" s="103" t="s">
        <v>24</v>
      </c>
      <c r="G53" s="104">
        <v>25000</v>
      </c>
      <c r="H53" s="105">
        <v>0</v>
      </c>
      <c r="I53" s="105">
        <f>(Tabla54[[#This Row],[SUELDO BUTO (RD$)]]+Tabla54[[#This Row],[OTROS ING.]])</f>
        <v>25000</v>
      </c>
      <c r="J53" s="105">
        <f t="shared" si="0"/>
        <v>717.5</v>
      </c>
      <c r="K53" s="105">
        <v>0</v>
      </c>
      <c r="L53" s="105">
        <f t="shared" si="1"/>
        <v>760</v>
      </c>
      <c r="M53" s="105">
        <v>25</v>
      </c>
      <c r="N53" s="105">
        <f>SUM(Tabla54[[#This Row],[AFP]:[OTROS DESC.]])</f>
        <v>1502.5</v>
      </c>
      <c r="O53" s="106">
        <f>(Tabla54[[#This Row],[TOTAL ING.]]-Tabla54[[#This Row],[TOTAL DESC.]])</f>
        <v>23497.5</v>
      </c>
    </row>
    <row r="54" spans="1:15" s="3" customFormat="1" ht="24" customHeight="1" x14ac:dyDescent="0.2">
      <c r="A54" s="119">
        <v>45</v>
      </c>
      <c r="B54" s="107" t="s">
        <v>102</v>
      </c>
      <c r="C54" s="107" t="s">
        <v>89</v>
      </c>
      <c r="D54" s="107" t="s">
        <v>411</v>
      </c>
      <c r="E54" s="107" t="s">
        <v>34</v>
      </c>
      <c r="F54" s="108" t="s">
        <v>21</v>
      </c>
      <c r="G54" s="109">
        <v>35000</v>
      </c>
      <c r="H54" s="105">
        <v>0</v>
      </c>
      <c r="I54" s="105">
        <f>(Tabla54[[#This Row],[SUELDO BUTO (RD$)]]+Tabla54[[#This Row],[OTROS ING.]])</f>
        <v>35000</v>
      </c>
      <c r="J54" s="105">
        <f t="shared" si="0"/>
        <v>1004.5</v>
      </c>
      <c r="K54" s="105">
        <v>0</v>
      </c>
      <c r="L54" s="105">
        <f t="shared" si="1"/>
        <v>1064</v>
      </c>
      <c r="M54" s="105">
        <v>125</v>
      </c>
      <c r="N54" s="105">
        <f>SUM(Tabla54[[#This Row],[AFP]:[OTROS DESC.]])</f>
        <v>2193.5</v>
      </c>
      <c r="O54" s="106">
        <f>(Tabla54[[#This Row],[TOTAL ING.]]-Tabla54[[#This Row],[TOTAL DESC.]])</f>
        <v>32806.5</v>
      </c>
    </row>
    <row r="55" spans="1:15" s="3" customFormat="1" ht="24" customHeight="1" x14ac:dyDescent="0.2">
      <c r="A55" s="119">
        <v>46</v>
      </c>
      <c r="B55" s="102" t="s">
        <v>104</v>
      </c>
      <c r="C55" s="102" t="s">
        <v>89</v>
      </c>
      <c r="D55" s="102" t="s">
        <v>48</v>
      </c>
      <c r="E55" s="102" t="s">
        <v>37</v>
      </c>
      <c r="F55" s="103" t="s">
        <v>24</v>
      </c>
      <c r="G55" s="104">
        <v>25000</v>
      </c>
      <c r="H55" s="105">
        <v>0</v>
      </c>
      <c r="I55" s="105">
        <f>(Tabla54[[#This Row],[SUELDO BUTO (RD$)]]+Tabla54[[#This Row],[OTROS ING.]])</f>
        <v>25000</v>
      </c>
      <c r="J55" s="105">
        <f t="shared" si="0"/>
        <v>717.5</v>
      </c>
      <c r="K55" s="105">
        <v>0</v>
      </c>
      <c r="L55" s="105">
        <f t="shared" si="1"/>
        <v>760</v>
      </c>
      <c r="M55" s="105">
        <v>125</v>
      </c>
      <c r="N55" s="105">
        <f>SUM(Tabla54[[#This Row],[AFP]:[OTROS DESC.]])</f>
        <v>1602.5</v>
      </c>
      <c r="O55" s="106">
        <f>(Tabla54[[#This Row],[TOTAL ING.]]-Tabla54[[#This Row],[TOTAL DESC.]])</f>
        <v>23397.5</v>
      </c>
    </row>
    <row r="56" spans="1:15" s="3" customFormat="1" ht="24" customHeight="1" x14ac:dyDescent="0.2">
      <c r="A56" s="119">
        <v>47</v>
      </c>
      <c r="B56" s="107" t="s">
        <v>105</v>
      </c>
      <c r="C56" s="107" t="s">
        <v>89</v>
      </c>
      <c r="D56" s="107" t="s">
        <v>48</v>
      </c>
      <c r="E56" s="107" t="s">
        <v>34</v>
      </c>
      <c r="F56" s="108" t="s">
        <v>24</v>
      </c>
      <c r="G56" s="109">
        <v>25000</v>
      </c>
      <c r="H56" s="105">
        <v>0</v>
      </c>
      <c r="I56" s="105">
        <f>(Tabla54[[#This Row],[SUELDO BUTO (RD$)]]+Tabla54[[#This Row],[OTROS ING.]])</f>
        <v>25000</v>
      </c>
      <c r="J56" s="105">
        <f t="shared" si="0"/>
        <v>717.5</v>
      </c>
      <c r="K56" s="105">
        <v>0</v>
      </c>
      <c r="L56" s="105">
        <f t="shared" si="1"/>
        <v>760</v>
      </c>
      <c r="M56" s="105">
        <v>1712.38</v>
      </c>
      <c r="N56" s="105">
        <f>SUM(Tabla54[[#This Row],[AFP]:[OTROS DESC.]])</f>
        <v>3189.88</v>
      </c>
      <c r="O56" s="106">
        <f>(Tabla54[[#This Row],[TOTAL ING.]]-Tabla54[[#This Row],[TOTAL DESC.]])</f>
        <v>21810.12</v>
      </c>
    </row>
    <row r="57" spans="1:15" s="3" customFormat="1" ht="24" customHeight="1" x14ac:dyDescent="0.2">
      <c r="A57" s="119">
        <v>48</v>
      </c>
      <c r="B57" s="102" t="s">
        <v>106</v>
      </c>
      <c r="C57" s="102" t="s">
        <v>89</v>
      </c>
      <c r="D57" s="102" t="s">
        <v>48</v>
      </c>
      <c r="E57" s="102" t="s">
        <v>34</v>
      </c>
      <c r="F57" s="103" t="s">
        <v>24</v>
      </c>
      <c r="G57" s="104">
        <v>25000</v>
      </c>
      <c r="H57" s="105">
        <v>0</v>
      </c>
      <c r="I57" s="105">
        <f>(Tabla54[[#This Row],[SUELDO BUTO (RD$)]]+Tabla54[[#This Row],[OTROS ING.]])</f>
        <v>25000</v>
      </c>
      <c r="J57" s="105">
        <f t="shared" si="0"/>
        <v>717.5</v>
      </c>
      <c r="K57" s="105">
        <v>0</v>
      </c>
      <c r="L57" s="105">
        <f t="shared" si="1"/>
        <v>760</v>
      </c>
      <c r="M57" s="105">
        <v>125</v>
      </c>
      <c r="N57" s="105">
        <f>SUM(Tabla54[[#This Row],[AFP]:[OTROS DESC.]])</f>
        <v>1602.5</v>
      </c>
      <c r="O57" s="106">
        <f>(Tabla54[[#This Row],[TOTAL ING.]]-Tabla54[[#This Row],[TOTAL DESC.]])</f>
        <v>23397.5</v>
      </c>
    </row>
    <row r="58" spans="1:15" s="3" customFormat="1" ht="24" customHeight="1" x14ac:dyDescent="0.2">
      <c r="A58" s="119">
        <v>49</v>
      </c>
      <c r="B58" s="107" t="s">
        <v>107</v>
      </c>
      <c r="C58" s="107" t="s">
        <v>89</v>
      </c>
      <c r="D58" s="107" t="s">
        <v>48</v>
      </c>
      <c r="E58" s="107" t="s">
        <v>37</v>
      </c>
      <c r="F58" s="108" t="s">
        <v>24</v>
      </c>
      <c r="G58" s="109">
        <v>25000</v>
      </c>
      <c r="H58" s="105">
        <v>0</v>
      </c>
      <c r="I58" s="105">
        <f>(Tabla54[[#This Row],[SUELDO BUTO (RD$)]]+Tabla54[[#This Row],[OTROS ING.]])</f>
        <v>25000</v>
      </c>
      <c r="J58" s="105">
        <f t="shared" si="0"/>
        <v>717.5</v>
      </c>
      <c r="K58" s="105">
        <v>0</v>
      </c>
      <c r="L58" s="105">
        <f t="shared" si="1"/>
        <v>760</v>
      </c>
      <c r="M58" s="105">
        <v>125</v>
      </c>
      <c r="N58" s="105">
        <f>SUM(Tabla54[[#This Row],[AFP]:[OTROS DESC.]])</f>
        <v>1602.5</v>
      </c>
      <c r="O58" s="106">
        <f>(Tabla54[[#This Row],[TOTAL ING.]]-Tabla54[[#This Row],[TOTAL DESC.]])</f>
        <v>23397.5</v>
      </c>
    </row>
    <row r="59" spans="1:15" s="3" customFormat="1" ht="24" customHeight="1" x14ac:dyDescent="0.2">
      <c r="A59" s="119">
        <v>50</v>
      </c>
      <c r="B59" s="102" t="s">
        <v>108</v>
      </c>
      <c r="C59" s="102" t="s">
        <v>89</v>
      </c>
      <c r="D59" s="102" t="s">
        <v>109</v>
      </c>
      <c r="E59" s="102" t="s">
        <v>37</v>
      </c>
      <c r="F59" s="103" t="s">
        <v>24</v>
      </c>
      <c r="G59" s="104">
        <v>25000</v>
      </c>
      <c r="H59" s="105">
        <v>0</v>
      </c>
      <c r="I59" s="105">
        <f>(Tabla54[[#This Row],[SUELDO BUTO (RD$)]]+Tabla54[[#This Row],[OTROS ING.]])</f>
        <v>25000</v>
      </c>
      <c r="J59" s="105">
        <f t="shared" si="0"/>
        <v>717.5</v>
      </c>
      <c r="K59" s="105">
        <v>0</v>
      </c>
      <c r="L59" s="105">
        <f t="shared" si="1"/>
        <v>760</v>
      </c>
      <c r="M59" s="105">
        <v>7209.67</v>
      </c>
      <c r="N59" s="105">
        <v>8687.17</v>
      </c>
      <c r="O59" s="106">
        <f>(Tabla54[[#This Row],[TOTAL ING.]]-Tabla54[[#This Row],[TOTAL DESC.]])</f>
        <v>16312.83</v>
      </c>
    </row>
    <row r="60" spans="1:15" s="3" customFormat="1" ht="24" customHeight="1" x14ac:dyDescent="0.2">
      <c r="A60" s="119">
        <v>51</v>
      </c>
      <c r="B60" s="107" t="s">
        <v>110</v>
      </c>
      <c r="C60" s="107" t="s">
        <v>89</v>
      </c>
      <c r="D60" s="107" t="s">
        <v>111</v>
      </c>
      <c r="E60" s="107" t="s">
        <v>37</v>
      </c>
      <c r="F60" s="108" t="s">
        <v>24</v>
      </c>
      <c r="G60" s="109">
        <v>25000</v>
      </c>
      <c r="H60" s="105">
        <v>0</v>
      </c>
      <c r="I60" s="105">
        <f>(Tabla54[[#This Row],[SUELDO BUTO (RD$)]]+Tabla54[[#This Row],[OTROS ING.]])</f>
        <v>25000</v>
      </c>
      <c r="J60" s="105">
        <f t="shared" si="0"/>
        <v>717.5</v>
      </c>
      <c r="K60" s="105">
        <v>0</v>
      </c>
      <c r="L60" s="105">
        <f t="shared" si="1"/>
        <v>760</v>
      </c>
      <c r="M60" s="105">
        <v>1712.38</v>
      </c>
      <c r="N60" s="105">
        <f>SUM(Tabla54[[#This Row],[AFP]:[OTROS DESC.]])</f>
        <v>3189.88</v>
      </c>
      <c r="O60" s="106">
        <f>(Tabla54[[#This Row],[TOTAL ING.]]-Tabla54[[#This Row],[TOTAL DESC.]])</f>
        <v>21810.12</v>
      </c>
    </row>
    <row r="61" spans="1:15" s="3" customFormat="1" ht="24" customHeight="1" x14ac:dyDescent="0.2">
      <c r="A61" s="119">
        <v>52</v>
      </c>
      <c r="B61" s="102" t="s">
        <v>112</v>
      </c>
      <c r="C61" s="102" t="s">
        <v>89</v>
      </c>
      <c r="D61" s="102" t="s">
        <v>113</v>
      </c>
      <c r="E61" s="102" t="s">
        <v>34</v>
      </c>
      <c r="F61" s="103" t="s">
        <v>24</v>
      </c>
      <c r="G61" s="104">
        <v>25000</v>
      </c>
      <c r="H61" s="105">
        <v>0</v>
      </c>
      <c r="I61" s="105">
        <f>(Tabla54[[#This Row],[SUELDO BUTO (RD$)]]+Tabla54[[#This Row],[OTROS ING.]])</f>
        <v>25000</v>
      </c>
      <c r="J61" s="105">
        <f t="shared" si="0"/>
        <v>717.5</v>
      </c>
      <c r="K61" s="105">
        <v>0</v>
      </c>
      <c r="L61" s="105">
        <f t="shared" si="1"/>
        <v>760</v>
      </c>
      <c r="M61" s="105">
        <v>25</v>
      </c>
      <c r="N61" s="105">
        <f>SUM(Tabla54[[#This Row],[AFP]:[OTROS DESC.]])</f>
        <v>1502.5</v>
      </c>
      <c r="O61" s="106">
        <f>(Tabla54[[#This Row],[TOTAL ING.]]-Tabla54[[#This Row],[TOTAL DESC.]])</f>
        <v>23497.5</v>
      </c>
    </row>
    <row r="62" spans="1:15" s="3" customFormat="1" ht="24" customHeight="1" x14ac:dyDescent="0.2">
      <c r="A62" s="119">
        <v>53</v>
      </c>
      <c r="B62" s="107" t="s">
        <v>114</v>
      </c>
      <c r="C62" s="107" t="s">
        <v>89</v>
      </c>
      <c r="D62" s="107" t="s">
        <v>36</v>
      </c>
      <c r="E62" s="107" t="s">
        <v>37</v>
      </c>
      <c r="F62" s="108" t="s">
        <v>21</v>
      </c>
      <c r="G62" s="109">
        <v>22000</v>
      </c>
      <c r="H62" s="105">
        <v>0</v>
      </c>
      <c r="I62" s="105">
        <f>(Tabla54[[#This Row],[SUELDO BUTO (RD$)]]+Tabla54[[#This Row],[OTROS ING.]])</f>
        <v>22000</v>
      </c>
      <c r="J62" s="105">
        <f t="shared" si="0"/>
        <v>631.4</v>
      </c>
      <c r="K62" s="105">
        <v>0</v>
      </c>
      <c r="L62" s="105">
        <f t="shared" si="1"/>
        <v>668.8</v>
      </c>
      <c r="M62" s="105">
        <v>125</v>
      </c>
      <c r="N62" s="105">
        <f>SUM(Tabla54[[#This Row],[AFP]:[OTROS DESC.]])</f>
        <v>1425.1999999999998</v>
      </c>
      <c r="O62" s="106">
        <f>(Tabla54[[#This Row],[TOTAL ING.]]-Tabla54[[#This Row],[TOTAL DESC.]])</f>
        <v>20574.8</v>
      </c>
    </row>
    <row r="63" spans="1:15" s="3" customFormat="1" ht="24" customHeight="1" x14ac:dyDescent="0.2">
      <c r="A63" s="119">
        <v>54</v>
      </c>
      <c r="B63" s="102" t="s">
        <v>115</v>
      </c>
      <c r="C63" s="102" t="s">
        <v>89</v>
      </c>
      <c r="D63" s="102" t="s">
        <v>36</v>
      </c>
      <c r="E63" s="102" t="s">
        <v>37</v>
      </c>
      <c r="F63" s="103" t="s">
        <v>21</v>
      </c>
      <c r="G63" s="104">
        <v>22000</v>
      </c>
      <c r="H63" s="105">
        <v>0</v>
      </c>
      <c r="I63" s="105">
        <f>(Tabla54[[#This Row],[SUELDO BUTO (RD$)]]+Tabla54[[#This Row],[OTROS ING.]])</f>
        <v>22000</v>
      </c>
      <c r="J63" s="105">
        <f t="shared" si="0"/>
        <v>631.4</v>
      </c>
      <c r="K63" s="105">
        <v>0</v>
      </c>
      <c r="L63" s="105">
        <f t="shared" si="1"/>
        <v>668.8</v>
      </c>
      <c r="M63" s="105">
        <v>1712.38</v>
      </c>
      <c r="N63" s="105">
        <f>SUM(Tabla54[[#This Row],[AFP]:[OTROS DESC.]])</f>
        <v>3012.58</v>
      </c>
      <c r="O63" s="106">
        <f>(Tabla54[[#This Row],[TOTAL ING.]]-Tabla54[[#This Row],[TOTAL DESC.]])</f>
        <v>18987.419999999998</v>
      </c>
    </row>
    <row r="64" spans="1:15" s="3" customFormat="1" ht="24" customHeight="1" x14ac:dyDescent="0.2">
      <c r="A64" s="119">
        <v>55</v>
      </c>
      <c r="B64" s="102" t="s">
        <v>116</v>
      </c>
      <c r="C64" s="102" t="s">
        <v>89</v>
      </c>
      <c r="D64" s="102" t="s">
        <v>36</v>
      </c>
      <c r="E64" s="102" t="s">
        <v>37</v>
      </c>
      <c r="F64" s="103" t="s">
        <v>21</v>
      </c>
      <c r="G64" s="104">
        <v>22000</v>
      </c>
      <c r="H64" s="105">
        <v>0</v>
      </c>
      <c r="I64" s="105">
        <f>(Tabla54[[#This Row],[SUELDO BUTO (RD$)]]+Tabla54[[#This Row],[OTROS ING.]])</f>
        <v>22000</v>
      </c>
      <c r="J64" s="105">
        <f t="shared" si="0"/>
        <v>631.4</v>
      </c>
      <c r="K64" s="105">
        <v>0</v>
      </c>
      <c r="L64" s="105">
        <f t="shared" si="1"/>
        <v>668.8</v>
      </c>
      <c r="M64" s="105">
        <v>125</v>
      </c>
      <c r="N64" s="105">
        <f>SUM(Tabla54[[#This Row],[AFP]:[OTROS DESC.]])</f>
        <v>1425.1999999999998</v>
      </c>
      <c r="O64" s="106">
        <f>(Tabla54[[#This Row],[TOTAL ING.]]-Tabla54[[#This Row],[TOTAL DESC.]])</f>
        <v>20574.8</v>
      </c>
    </row>
    <row r="65" spans="1:19" s="3" customFormat="1" ht="24" customHeight="1" x14ac:dyDescent="0.2">
      <c r="A65" s="119">
        <v>56</v>
      </c>
      <c r="B65" s="101" t="s">
        <v>118</v>
      </c>
      <c r="C65" s="102" t="s">
        <v>89</v>
      </c>
      <c r="D65" s="102" t="s">
        <v>36</v>
      </c>
      <c r="E65" s="102" t="s">
        <v>119</v>
      </c>
      <c r="F65" s="103" t="s">
        <v>21</v>
      </c>
      <c r="G65" s="104">
        <v>22000</v>
      </c>
      <c r="H65" s="105">
        <v>0</v>
      </c>
      <c r="I65" s="105">
        <f>(Tabla54[[#This Row],[SUELDO BUTO (RD$)]]+Tabla54[[#This Row],[OTROS ING.]])</f>
        <v>22000</v>
      </c>
      <c r="J65" s="105">
        <f>G65*0.0287</f>
        <v>631.4</v>
      </c>
      <c r="K65" s="105">
        <v>0</v>
      </c>
      <c r="L65" s="105">
        <f>G65*0.0304</f>
        <v>668.8</v>
      </c>
      <c r="M65" s="105">
        <v>125</v>
      </c>
      <c r="N65" s="105">
        <f>SUM(Tabla54[[#This Row],[AFP]:[OTROS DESC.]])</f>
        <v>1425.1999999999998</v>
      </c>
      <c r="O65" s="106">
        <f>(Tabla54[[#This Row],[TOTAL ING.]]-Tabla54[[#This Row],[TOTAL DESC.]])</f>
        <v>20574.8</v>
      </c>
    </row>
    <row r="66" spans="1:19" s="3" customFormat="1" ht="24" customHeight="1" x14ac:dyDescent="0.2">
      <c r="A66" s="119">
        <v>57</v>
      </c>
      <c r="B66" s="101" t="s">
        <v>120</v>
      </c>
      <c r="C66" s="102" t="s">
        <v>89</v>
      </c>
      <c r="D66" s="102" t="s">
        <v>36</v>
      </c>
      <c r="E66" s="102" t="s">
        <v>119</v>
      </c>
      <c r="F66" s="103" t="s">
        <v>21</v>
      </c>
      <c r="G66" s="104">
        <v>22000</v>
      </c>
      <c r="H66" s="105">
        <v>0</v>
      </c>
      <c r="I66" s="105">
        <f>(Tabla54[[#This Row],[SUELDO BUTO (RD$)]]+Tabla54[[#This Row],[OTROS ING.]])</f>
        <v>22000</v>
      </c>
      <c r="J66" s="105">
        <f>G66*0.0287</f>
        <v>631.4</v>
      </c>
      <c r="K66" s="105">
        <v>0</v>
      </c>
      <c r="L66" s="105">
        <f>G66*0.0304</f>
        <v>668.8</v>
      </c>
      <c r="M66" s="105">
        <v>25</v>
      </c>
      <c r="N66" s="105">
        <f>SUM(Tabla54[[#This Row],[AFP]:[OTROS DESC.]])</f>
        <v>1325.1999999999998</v>
      </c>
      <c r="O66" s="106">
        <f>(Tabla54[[#This Row],[TOTAL ING.]]-Tabla54[[#This Row],[TOTAL DESC.]])</f>
        <v>20674.8</v>
      </c>
    </row>
    <row r="67" spans="1:19" s="65" customFormat="1" ht="24" customHeight="1" x14ac:dyDescent="0.2">
      <c r="A67" s="119">
        <v>58</v>
      </c>
      <c r="B67" s="101" t="s">
        <v>121</v>
      </c>
      <c r="C67" s="102" t="s">
        <v>89</v>
      </c>
      <c r="D67" s="102" t="s">
        <v>101</v>
      </c>
      <c r="E67" s="102" t="s">
        <v>37</v>
      </c>
      <c r="F67" s="103" t="s">
        <v>24</v>
      </c>
      <c r="G67" s="104">
        <v>35000</v>
      </c>
      <c r="H67" s="104">
        <v>0</v>
      </c>
      <c r="I67" s="105">
        <f>(Tabla54[[#This Row],[SUELDO BUTO (RD$)]]+Tabla54[[#This Row],[OTROS ING.]])</f>
        <v>35000</v>
      </c>
      <c r="J67" s="105">
        <f t="shared" si="0"/>
        <v>1004.5</v>
      </c>
      <c r="K67" s="105">
        <v>0</v>
      </c>
      <c r="L67" s="105">
        <f t="shared" si="1"/>
        <v>1064</v>
      </c>
      <c r="M67" s="105">
        <v>125</v>
      </c>
      <c r="N67" s="105">
        <f>SUM(Tabla54[[#This Row],[AFP]:[OTROS DESC.]])</f>
        <v>2193.5</v>
      </c>
      <c r="O67" s="106">
        <f>(Tabla54[[#This Row],[TOTAL ING.]]-Tabla54[[#This Row],[TOTAL DESC.]])</f>
        <v>32806.5</v>
      </c>
      <c r="P67" s="3"/>
      <c r="Q67" s="3"/>
      <c r="R67" s="3"/>
      <c r="S67" s="3"/>
    </row>
    <row r="68" spans="1:19" s="3" customFormat="1" ht="24" customHeight="1" x14ac:dyDescent="0.2">
      <c r="A68" s="119">
        <v>59</v>
      </c>
      <c r="B68" s="101" t="s">
        <v>122</v>
      </c>
      <c r="C68" s="107" t="s">
        <v>123</v>
      </c>
      <c r="D68" s="107" t="s">
        <v>124</v>
      </c>
      <c r="E68" s="107" t="s">
        <v>31</v>
      </c>
      <c r="F68" s="108" t="s">
        <v>21</v>
      </c>
      <c r="G68" s="109">
        <v>45000</v>
      </c>
      <c r="H68" s="105">
        <v>0</v>
      </c>
      <c r="I68" s="105">
        <f>(Tabla54[[#This Row],[SUELDO BUTO (RD$)]]+Tabla54[[#This Row],[OTROS ING.]])</f>
        <v>45000</v>
      </c>
      <c r="J68" s="105">
        <f t="shared" si="0"/>
        <v>1291.5</v>
      </c>
      <c r="K68" s="105">
        <v>672.11</v>
      </c>
      <c r="L68" s="105">
        <f t="shared" si="1"/>
        <v>1368</v>
      </c>
      <c r="M68" s="105">
        <v>3299.76</v>
      </c>
      <c r="N68" s="105">
        <f>SUM(Tabla54[[#This Row],[AFP]:[OTROS DESC.]])</f>
        <v>6631.3700000000008</v>
      </c>
      <c r="O68" s="106">
        <f>(Tabla54[[#This Row],[TOTAL ING.]]-Tabla54[[#This Row],[TOTAL DESC.]])</f>
        <v>38368.629999999997</v>
      </c>
    </row>
    <row r="69" spans="1:19" s="3" customFormat="1" ht="24" customHeight="1" x14ac:dyDescent="0.2">
      <c r="A69" s="119">
        <v>60</v>
      </c>
      <c r="B69" s="101" t="s">
        <v>125</v>
      </c>
      <c r="C69" s="102" t="s">
        <v>123</v>
      </c>
      <c r="D69" s="102" t="s">
        <v>126</v>
      </c>
      <c r="E69" s="102" t="s">
        <v>31</v>
      </c>
      <c r="F69" s="103" t="s">
        <v>21</v>
      </c>
      <c r="G69" s="104">
        <v>50000</v>
      </c>
      <c r="H69" s="105">
        <v>0</v>
      </c>
      <c r="I69" s="105">
        <f>(Tabla54[[#This Row],[SUELDO BUTO (RD$)]]+Tabla54[[#This Row],[OTROS ING.]])</f>
        <v>50000</v>
      </c>
      <c r="J69" s="105">
        <f t="shared" si="0"/>
        <v>1435</v>
      </c>
      <c r="K69" s="105">
        <v>1615.89</v>
      </c>
      <c r="L69" s="105">
        <f t="shared" si="1"/>
        <v>1520</v>
      </c>
      <c r="M69" s="105">
        <v>1712.38</v>
      </c>
      <c r="N69" s="105">
        <v>6283.27</v>
      </c>
      <c r="O69" s="106">
        <f>(Tabla54[[#This Row],[TOTAL ING.]]-Tabla54[[#This Row],[TOTAL DESC.]])</f>
        <v>43716.729999999996</v>
      </c>
    </row>
    <row r="70" spans="1:19" s="3" customFormat="1" ht="24" customHeight="1" x14ac:dyDescent="0.2">
      <c r="A70" s="119">
        <v>61</v>
      </c>
      <c r="B70" s="101" t="s">
        <v>127</v>
      </c>
      <c r="C70" s="107" t="s">
        <v>123</v>
      </c>
      <c r="D70" s="107" t="s">
        <v>128</v>
      </c>
      <c r="E70" s="107" t="s">
        <v>20</v>
      </c>
      <c r="F70" s="108" t="s">
        <v>21</v>
      </c>
      <c r="G70" s="109">
        <v>100000</v>
      </c>
      <c r="H70" s="105">
        <v>0</v>
      </c>
      <c r="I70" s="105">
        <f>(Tabla54[[#This Row],[SUELDO BUTO (RD$)]]+Tabla54[[#This Row],[OTROS ING.]])</f>
        <v>100000</v>
      </c>
      <c r="J70" s="105">
        <f t="shared" si="0"/>
        <v>2870</v>
      </c>
      <c r="K70" s="105">
        <v>12105.37</v>
      </c>
      <c r="L70" s="105">
        <f t="shared" si="1"/>
        <v>3040</v>
      </c>
      <c r="M70" s="105">
        <v>125</v>
      </c>
      <c r="N70" s="105">
        <f>SUM(Tabla54[[#This Row],[AFP]:[OTROS DESC.]])</f>
        <v>18140.370000000003</v>
      </c>
      <c r="O70" s="106">
        <f>(Tabla54[[#This Row],[TOTAL ING.]]-Tabla54[[#This Row],[TOTAL DESC.]])</f>
        <v>81859.63</v>
      </c>
    </row>
    <row r="71" spans="1:19" s="3" customFormat="1" ht="24" customHeight="1" x14ac:dyDescent="0.2">
      <c r="A71" s="119">
        <v>62</v>
      </c>
      <c r="B71" s="101" t="s">
        <v>129</v>
      </c>
      <c r="C71" s="102" t="s">
        <v>123</v>
      </c>
      <c r="D71" s="102" t="s">
        <v>130</v>
      </c>
      <c r="E71" s="102" t="s">
        <v>31</v>
      </c>
      <c r="F71" s="103" t="s">
        <v>21</v>
      </c>
      <c r="G71" s="104">
        <v>80000</v>
      </c>
      <c r="H71" s="105">
        <v>0</v>
      </c>
      <c r="I71" s="105">
        <f>(Tabla54[[#This Row],[SUELDO BUTO (RD$)]]+Tabla54[[#This Row],[OTROS ING.]])</f>
        <v>80000</v>
      </c>
      <c r="J71" s="105">
        <f t="shared" si="0"/>
        <v>2296</v>
      </c>
      <c r="K71" s="105">
        <v>6615.32</v>
      </c>
      <c r="L71" s="105">
        <f t="shared" si="1"/>
        <v>2432</v>
      </c>
      <c r="M71" s="105">
        <v>3299.76</v>
      </c>
      <c r="N71" s="105">
        <f>SUM(Tabla54[[#This Row],[AFP]:[OTROS DESC.]])</f>
        <v>14643.08</v>
      </c>
      <c r="O71" s="106">
        <f>(Tabla54[[#This Row],[TOTAL ING.]]-Tabla54[[#This Row],[TOTAL DESC.]])</f>
        <v>65356.92</v>
      </c>
    </row>
    <row r="72" spans="1:19" s="3" customFormat="1" ht="24" customHeight="1" x14ac:dyDescent="0.2">
      <c r="A72" s="119">
        <v>63</v>
      </c>
      <c r="B72" s="101" t="s">
        <v>131</v>
      </c>
      <c r="C72" s="107" t="s">
        <v>123</v>
      </c>
      <c r="D72" s="107" t="s">
        <v>132</v>
      </c>
      <c r="E72" s="107" t="s">
        <v>31</v>
      </c>
      <c r="F72" s="108" t="s">
        <v>21</v>
      </c>
      <c r="G72" s="109">
        <v>65000</v>
      </c>
      <c r="H72" s="105">
        <v>0</v>
      </c>
      <c r="I72" s="105">
        <f>(Tabla54[[#This Row],[SUELDO BUTO (RD$)]]+Tabla54[[#This Row],[OTROS ING.]])</f>
        <v>65000</v>
      </c>
      <c r="J72" s="105">
        <f t="shared" si="0"/>
        <v>1865.5</v>
      </c>
      <c r="K72" s="105">
        <v>4427.58</v>
      </c>
      <c r="L72" s="105">
        <f t="shared" si="1"/>
        <v>1976</v>
      </c>
      <c r="M72" s="105">
        <v>125</v>
      </c>
      <c r="N72" s="105">
        <f>SUM(Tabla54[[#This Row],[AFP]:[OTROS DESC.]])</f>
        <v>8394.08</v>
      </c>
      <c r="O72" s="106">
        <f>(Tabla54[[#This Row],[TOTAL ING.]]-Tabla54[[#This Row],[TOTAL DESC.]])</f>
        <v>56605.919999999998</v>
      </c>
    </row>
    <row r="73" spans="1:19" s="3" customFormat="1" ht="24" customHeight="1" x14ac:dyDescent="0.2">
      <c r="A73" s="119">
        <v>64</v>
      </c>
      <c r="B73" s="101" t="s">
        <v>133</v>
      </c>
      <c r="C73" s="102" t="s">
        <v>123</v>
      </c>
      <c r="D73" s="102" t="s">
        <v>132</v>
      </c>
      <c r="E73" s="102" t="s">
        <v>31</v>
      </c>
      <c r="F73" s="103" t="s">
        <v>21</v>
      </c>
      <c r="G73" s="104">
        <v>65000</v>
      </c>
      <c r="H73" s="105">
        <v>0</v>
      </c>
      <c r="I73" s="105">
        <f>(Tabla54[[#This Row],[SUELDO BUTO (RD$)]]+Tabla54[[#This Row],[OTROS ING.]])</f>
        <v>65000</v>
      </c>
      <c r="J73" s="105">
        <f t="shared" si="0"/>
        <v>1865.5</v>
      </c>
      <c r="K73" s="105">
        <v>4427.58</v>
      </c>
      <c r="L73" s="105">
        <f t="shared" si="1"/>
        <v>1976</v>
      </c>
      <c r="M73" s="105">
        <v>125</v>
      </c>
      <c r="N73" s="105">
        <f>SUM(Tabla54[[#This Row],[AFP]:[OTROS DESC.]])</f>
        <v>8394.08</v>
      </c>
      <c r="O73" s="106">
        <f>(Tabla54[[#This Row],[TOTAL ING.]]-Tabla54[[#This Row],[TOTAL DESC.]])</f>
        <v>56605.919999999998</v>
      </c>
    </row>
    <row r="74" spans="1:19" s="3" customFormat="1" ht="24" customHeight="1" x14ac:dyDescent="0.2">
      <c r="A74" s="119">
        <v>65</v>
      </c>
      <c r="B74" s="101" t="s">
        <v>134</v>
      </c>
      <c r="C74" s="107" t="s">
        <v>123</v>
      </c>
      <c r="D74" s="107" t="s">
        <v>132</v>
      </c>
      <c r="E74" s="107" t="s">
        <v>31</v>
      </c>
      <c r="F74" s="108" t="s">
        <v>24</v>
      </c>
      <c r="G74" s="109">
        <v>65000</v>
      </c>
      <c r="H74" s="105">
        <v>0</v>
      </c>
      <c r="I74" s="105">
        <f>(Tabla54[[#This Row],[SUELDO BUTO (RD$)]]+Tabla54[[#This Row],[OTROS ING.]])</f>
        <v>65000</v>
      </c>
      <c r="J74" s="105">
        <f t="shared" si="0"/>
        <v>1865.5</v>
      </c>
      <c r="K74" s="105">
        <v>4427.58</v>
      </c>
      <c r="L74" s="105">
        <f t="shared" si="1"/>
        <v>1976</v>
      </c>
      <c r="M74" s="105">
        <v>125</v>
      </c>
      <c r="N74" s="105">
        <f>SUM(Tabla54[[#This Row],[AFP]:[OTROS DESC.]])</f>
        <v>8394.08</v>
      </c>
      <c r="O74" s="106">
        <f>(Tabla54[[#This Row],[TOTAL ING.]]-Tabla54[[#This Row],[TOTAL DESC.]])</f>
        <v>56605.919999999998</v>
      </c>
    </row>
    <row r="75" spans="1:19" s="3" customFormat="1" ht="24" customHeight="1" x14ac:dyDescent="0.2">
      <c r="A75" s="119">
        <v>66</v>
      </c>
      <c r="B75" s="101" t="s">
        <v>135</v>
      </c>
      <c r="C75" s="102" t="s">
        <v>123</v>
      </c>
      <c r="D75" s="102" t="s">
        <v>27</v>
      </c>
      <c r="E75" s="102" t="s">
        <v>31</v>
      </c>
      <c r="F75" s="103" t="s">
        <v>24</v>
      </c>
      <c r="G75" s="104">
        <v>100000</v>
      </c>
      <c r="H75" s="105">
        <v>0</v>
      </c>
      <c r="I75" s="105">
        <f>(Tabla54[[#This Row],[SUELDO BUTO (RD$)]]+Tabla54[[#This Row],[OTROS ING.]])</f>
        <v>100000</v>
      </c>
      <c r="J75" s="105">
        <f t="shared" si="0"/>
        <v>2870</v>
      </c>
      <c r="K75" s="105">
        <v>12105.37</v>
      </c>
      <c r="L75" s="105">
        <f t="shared" si="1"/>
        <v>3040</v>
      </c>
      <c r="M75" s="105">
        <v>125</v>
      </c>
      <c r="N75" s="105">
        <v>18140.37</v>
      </c>
      <c r="O75" s="106">
        <f>(Tabla54[[#This Row],[TOTAL ING.]]-Tabla54[[#This Row],[TOTAL DESC.]])</f>
        <v>81859.63</v>
      </c>
    </row>
    <row r="76" spans="1:19" s="3" customFormat="1" ht="24" customHeight="1" x14ac:dyDescent="0.2">
      <c r="A76" s="119">
        <v>67</v>
      </c>
      <c r="B76" s="101" t="s">
        <v>137</v>
      </c>
      <c r="C76" s="107" t="s">
        <v>123</v>
      </c>
      <c r="D76" s="107" t="s">
        <v>136</v>
      </c>
      <c r="E76" s="107" t="s">
        <v>31</v>
      </c>
      <c r="F76" s="108" t="s">
        <v>21</v>
      </c>
      <c r="G76" s="109">
        <v>51000</v>
      </c>
      <c r="H76" s="105">
        <v>0</v>
      </c>
      <c r="I76" s="105">
        <f>(Tabla54[[#This Row],[SUELDO BUTO (RD$)]]+Tabla54[[#This Row],[OTROS ING.]])</f>
        <v>51000</v>
      </c>
      <c r="J76" s="105">
        <f t="shared" si="0"/>
        <v>1463.7</v>
      </c>
      <c r="K76" s="105">
        <v>1757.03</v>
      </c>
      <c r="L76" s="105">
        <f t="shared" si="1"/>
        <v>1550.4</v>
      </c>
      <c r="M76" s="105">
        <v>2465.2800000000002</v>
      </c>
      <c r="N76" s="105">
        <f>SUM(Tabla54[[#This Row],[AFP]:[OTROS DESC.]])</f>
        <v>7236.41</v>
      </c>
      <c r="O76" s="106">
        <f>(Tabla54[[#This Row],[TOTAL ING.]]-Tabla54[[#This Row],[TOTAL DESC.]])</f>
        <v>43763.59</v>
      </c>
    </row>
    <row r="77" spans="1:19" s="3" customFormat="1" ht="24" customHeight="1" x14ac:dyDescent="0.2">
      <c r="A77" s="119">
        <v>68</v>
      </c>
      <c r="B77" s="101" t="s">
        <v>138</v>
      </c>
      <c r="C77" s="102" t="s">
        <v>123</v>
      </c>
      <c r="D77" s="102" t="s">
        <v>27</v>
      </c>
      <c r="E77" s="102" t="s">
        <v>31</v>
      </c>
      <c r="F77" s="103" t="s">
        <v>24</v>
      </c>
      <c r="G77" s="104">
        <v>80000</v>
      </c>
      <c r="H77" s="105">
        <v>0</v>
      </c>
      <c r="I77" s="105">
        <f>(Tabla54[[#This Row],[SUELDO BUTO (RD$)]]+Tabla54[[#This Row],[OTROS ING.]])</f>
        <v>80000</v>
      </c>
      <c r="J77" s="105">
        <f t="shared" ref="J77:J101" si="2">G77*0.0287</f>
        <v>2296</v>
      </c>
      <c r="K77" s="105">
        <v>7400.87</v>
      </c>
      <c r="L77" s="105">
        <f t="shared" ref="L77:L101" si="3">G77*0.0304</f>
        <v>2432</v>
      </c>
      <c r="M77" s="105">
        <v>25</v>
      </c>
      <c r="N77" s="105">
        <f>SUM(Tabla54[[#This Row],[AFP]:[OTROS DESC.]])</f>
        <v>12153.869999999999</v>
      </c>
      <c r="O77" s="106">
        <f>(Tabla54[[#This Row],[TOTAL ING.]]-Tabla54[[#This Row],[TOTAL DESC.]])</f>
        <v>67846.13</v>
      </c>
    </row>
    <row r="78" spans="1:19" s="3" customFormat="1" ht="24" customHeight="1" x14ac:dyDescent="0.2">
      <c r="A78" s="119">
        <v>69</v>
      </c>
      <c r="B78" s="101" t="s">
        <v>398</v>
      </c>
      <c r="C78" s="107" t="s">
        <v>123</v>
      </c>
      <c r="D78" s="107" t="s">
        <v>136</v>
      </c>
      <c r="E78" s="107" t="s">
        <v>31</v>
      </c>
      <c r="F78" s="108" t="s">
        <v>21</v>
      </c>
      <c r="G78" s="109">
        <v>51000</v>
      </c>
      <c r="H78" s="105">
        <v>0</v>
      </c>
      <c r="I78" s="105">
        <f>(Tabla54[[#This Row],[SUELDO BUTO (RD$)]]+Tabla54[[#This Row],[OTROS ING.]])</f>
        <v>51000</v>
      </c>
      <c r="J78" s="105">
        <f t="shared" si="2"/>
        <v>1463.7</v>
      </c>
      <c r="K78" s="105">
        <v>1757.03</v>
      </c>
      <c r="L78" s="105">
        <f t="shared" si="3"/>
        <v>1550.4</v>
      </c>
      <c r="M78" s="105">
        <v>1712.38</v>
      </c>
      <c r="N78" s="105">
        <v>6483.51</v>
      </c>
      <c r="O78" s="106">
        <f>(Tabla54[[#This Row],[TOTAL ING.]]-Tabla54[[#This Row],[TOTAL DESC.]])</f>
        <v>44516.49</v>
      </c>
    </row>
    <row r="79" spans="1:19" s="3" customFormat="1" ht="24" customHeight="1" x14ac:dyDescent="0.2">
      <c r="A79" s="119">
        <v>70</v>
      </c>
      <c r="B79" s="101" t="s">
        <v>140</v>
      </c>
      <c r="C79" s="102" t="s">
        <v>123</v>
      </c>
      <c r="D79" s="102" t="s">
        <v>136</v>
      </c>
      <c r="E79" s="102" t="s">
        <v>34</v>
      </c>
      <c r="F79" s="103" t="s">
        <v>24</v>
      </c>
      <c r="G79" s="104">
        <v>51000</v>
      </c>
      <c r="H79" s="105">
        <v>0</v>
      </c>
      <c r="I79" s="105">
        <f>(Tabla54[[#This Row],[SUELDO BUTO (RD$)]]+Tabla54[[#This Row],[OTROS ING.]])</f>
        <v>51000</v>
      </c>
      <c r="J79" s="105">
        <f t="shared" si="2"/>
        <v>1463.7</v>
      </c>
      <c r="K79" s="105">
        <v>1995.14</v>
      </c>
      <c r="L79" s="105">
        <v>1550.4</v>
      </c>
      <c r="M79" s="105">
        <v>2298.6999999999998</v>
      </c>
      <c r="N79" s="105">
        <f>SUM(Tabla54[[#This Row],[AFP]:[OTROS DESC.]])</f>
        <v>7307.94</v>
      </c>
      <c r="O79" s="106">
        <f>(Tabla54[[#This Row],[TOTAL ING.]]-Tabla54[[#This Row],[TOTAL DESC.]])</f>
        <v>43692.06</v>
      </c>
    </row>
    <row r="80" spans="1:19" s="3" customFormat="1" ht="24" customHeight="1" x14ac:dyDescent="0.2">
      <c r="A80" s="119">
        <v>71</v>
      </c>
      <c r="B80" s="101" t="s">
        <v>142</v>
      </c>
      <c r="C80" s="102" t="s">
        <v>123</v>
      </c>
      <c r="D80" s="102" t="s">
        <v>136</v>
      </c>
      <c r="E80" s="102" t="s">
        <v>34</v>
      </c>
      <c r="F80" s="103" t="s">
        <v>24</v>
      </c>
      <c r="G80" s="104">
        <v>51000</v>
      </c>
      <c r="H80" s="105">
        <v>0</v>
      </c>
      <c r="I80" s="105">
        <f>(Tabla54[[#This Row],[SUELDO BUTO (RD$)]]+Tabla54[[#This Row],[OTROS ING.]])</f>
        <v>51000</v>
      </c>
      <c r="J80" s="105">
        <f t="shared" si="2"/>
        <v>1463.7</v>
      </c>
      <c r="K80" s="105">
        <v>1995.14</v>
      </c>
      <c r="L80" s="105">
        <f t="shared" si="3"/>
        <v>1550.4</v>
      </c>
      <c r="M80" s="105">
        <v>125</v>
      </c>
      <c r="N80" s="105">
        <f>SUM(Tabla54[[#This Row],[AFP]:[OTROS DESC.]])</f>
        <v>5134.24</v>
      </c>
      <c r="O80" s="106">
        <f>(Tabla54[[#This Row],[TOTAL ING.]]-Tabla54[[#This Row],[TOTAL DESC.]])</f>
        <v>45865.760000000002</v>
      </c>
    </row>
    <row r="81" spans="1:155" s="3" customFormat="1" ht="24" customHeight="1" x14ac:dyDescent="0.2">
      <c r="A81" s="119">
        <v>72</v>
      </c>
      <c r="B81" s="101" t="s">
        <v>182</v>
      </c>
      <c r="C81" s="102" t="s">
        <v>123</v>
      </c>
      <c r="D81" s="102" t="s">
        <v>376</v>
      </c>
      <c r="E81" s="102" t="s">
        <v>34</v>
      </c>
      <c r="F81" s="103" t="s">
        <v>21</v>
      </c>
      <c r="G81" s="104">
        <v>40000</v>
      </c>
      <c r="H81" s="105">
        <v>0</v>
      </c>
      <c r="I81" s="105">
        <f>(Tabla54[[#This Row],[SUELDO BUTO (RD$)]]+Tabla54[[#This Row],[OTROS ING.]])</f>
        <v>40000</v>
      </c>
      <c r="J81" s="105">
        <f t="shared" si="2"/>
        <v>1148</v>
      </c>
      <c r="K81" s="105">
        <v>0</v>
      </c>
      <c r="L81" s="105">
        <f t="shared" si="3"/>
        <v>1216</v>
      </c>
      <c r="M81" s="105">
        <v>125</v>
      </c>
      <c r="N81" s="105">
        <f>SUM(Tabla54[[#This Row],[AFP]:[OTROS DESC.]])</f>
        <v>2489</v>
      </c>
      <c r="O81" s="106">
        <f>(Tabla54[[#This Row],[TOTAL ING.]]-Tabla54[[#This Row],[TOTAL DESC.]])</f>
        <v>37511</v>
      </c>
    </row>
    <row r="82" spans="1:155" s="3" customFormat="1" ht="24" customHeight="1" x14ac:dyDescent="0.2">
      <c r="A82" s="119">
        <v>73</v>
      </c>
      <c r="B82" s="101" t="s">
        <v>143</v>
      </c>
      <c r="C82" s="107" t="s">
        <v>144</v>
      </c>
      <c r="D82" s="107" t="s">
        <v>145</v>
      </c>
      <c r="E82" s="107" t="s">
        <v>31</v>
      </c>
      <c r="F82" s="108" t="s">
        <v>24</v>
      </c>
      <c r="G82" s="109">
        <v>150000</v>
      </c>
      <c r="H82" s="105">
        <v>0</v>
      </c>
      <c r="I82" s="105">
        <f>(Tabla54[[#This Row],[SUELDO BUTO (RD$)]]+Tabla54[[#This Row],[OTROS ING.]])</f>
        <v>150000</v>
      </c>
      <c r="J82" s="105">
        <f t="shared" si="2"/>
        <v>4305</v>
      </c>
      <c r="K82" s="105">
        <v>23866.62</v>
      </c>
      <c r="L82" s="105">
        <f t="shared" si="3"/>
        <v>4560</v>
      </c>
      <c r="M82" s="105">
        <v>125</v>
      </c>
      <c r="N82" s="105">
        <f>SUM(Tabla54[[#This Row],[AFP]:[OTROS DESC.]])</f>
        <v>32856.619999999995</v>
      </c>
      <c r="O82" s="106">
        <f>(Tabla54[[#This Row],[TOTAL ING.]]-Tabla54[[#This Row],[TOTAL DESC.]])</f>
        <v>117143.38</v>
      </c>
    </row>
    <row r="83" spans="1:155" s="3" customFormat="1" ht="24" customHeight="1" x14ac:dyDescent="0.2">
      <c r="A83" s="119">
        <v>74</v>
      </c>
      <c r="B83" s="101" t="s">
        <v>146</v>
      </c>
      <c r="C83" s="102" t="s">
        <v>144</v>
      </c>
      <c r="D83" s="102" t="s">
        <v>147</v>
      </c>
      <c r="E83" s="102" t="s">
        <v>31</v>
      </c>
      <c r="F83" s="103" t="s">
        <v>24</v>
      </c>
      <c r="G83" s="104">
        <v>80000</v>
      </c>
      <c r="H83" s="105">
        <v>0</v>
      </c>
      <c r="I83" s="105">
        <f>(Tabla54[[#This Row],[SUELDO BUTO (RD$)]]+Tabla54[[#This Row],[OTROS ING.]])</f>
        <v>80000</v>
      </c>
      <c r="J83" s="105">
        <f t="shared" si="2"/>
        <v>2296</v>
      </c>
      <c r="K83" s="105">
        <v>7004.02</v>
      </c>
      <c r="L83" s="105">
        <f t="shared" si="3"/>
        <v>2432</v>
      </c>
      <c r="M83" s="105">
        <v>1712.38</v>
      </c>
      <c r="N83" s="105">
        <f>SUM(Tabla54[[#This Row],[AFP]:[OTROS DESC.]])</f>
        <v>13444.400000000001</v>
      </c>
      <c r="O83" s="106">
        <f>(Tabla54[[#This Row],[TOTAL ING.]]-Tabla54[[#This Row],[TOTAL DESC.]])</f>
        <v>66555.600000000006</v>
      </c>
    </row>
    <row r="84" spans="1:155" s="3" customFormat="1" ht="24" customHeight="1" x14ac:dyDescent="0.2">
      <c r="A84" s="119">
        <v>75</v>
      </c>
      <c r="B84" s="101" t="s">
        <v>157</v>
      </c>
      <c r="C84" s="107" t="s">
        <v>150</v>
      </c>
      <c r="D84" s="107" t="s">
        <v>57</v>
      </c>
      <c r="E84" s="107" t="s">
        <v>34</v>
      </c>
      <c r="F84" s="108" t="s">
        <v>21</v>
      </c>
      <c r="G84" s="109">
        <v>40000</v>
      </c>
      <c r="H84" s="105">
        <v>0</v>
      </c>
      <c r="I84" s="105">
        <f>(Tabla54[[#This Row],[SUELDO BUTO (RD$)]]+Tabla54[[#This Row],[OTROS ING.]])</f>
        <v>40000</v>
      </c>
      <c r="J84" s="105">
        <f t="shared" si="2"/>
        <v>1148</v>
      </c>
      <c r="K84" s="105">
        <v>204.54</v>
      </c>
      <c r="L84" s="105">
        <f t="shared" si="3"/>
        <v>1216</v>
      </c>
      <c r="M84" s="105">
        <v>6212.38</v>
      </c>
      <c r="N84" s="105">
        <f>SUM(Tabla54[[#This Row],[AFP]:[OTROS DESC.]])</f>
        <v>8780.92</v>
      </c>
      <c r="O84" s="106">
        <f>(Tabla54[[#This Row],[TOTAL ING.]]-Tabla54[[#This Row],[TOTAL DESC.]])</f>
        <v>31219.08</v>
      </c>
    </row>
    <row r="85" spans="1:155" s="3" customFormat="1" ht="24" customHeight="1" x14ac:dyDescent="0.2">
      <c r="A85" s="119">
        <v>76</v>
      </c>
      <c r="B85" s="115" t="s">
        <v>159</v>
      </c>
      <c r="C85" s="101" t="s">
        <v>160</v>
      </c>
      <c r="D85" s="101" t="s">
        <v>57</v>
      </c>
      <c r="E85" s="101" t="s">
        <v>34</v>
      </c>
      <c r="F85" s="114" t="s">
        <v>21</v>
      </c>
      <c r="G85" s="105">
        <v>40000</v>
      </c>
      <c r="H85" s="105">
        <v>0</v>
      </c>
      <c r="I85" s="105">
        <f>(Tabla54[[#This Row],[SUELDO BUTO (RD$)]]+Tabla54[[#This Row],[OTROS ING.]])</f>
        <v>40000</v>
      </c>
      <c r="J85" s="105">
        <f t="shared" si="2"/>
        <v>1148</v>
      </c>
      <c r="K85" s="105">
        <v>0</v>
      </c>
      <c r="L85" s="105">
        <f t="shared" si="3"/>
        <v>1216</v>
      </c>
      <c r="M85" s="105">
        <v>2465.2800000000002</v>
      </c>
      <c r="N85" s="105">
        <f>SUM(Tabla54[[#This Row],[AFP]:[OTROS DESC.]])</f>
        <v>4829.2800000000007</v>
      </c>
      <c r="O85" s="106">
        <f>(Tabla54[[#This Row],[TOTAL ING.]]-Tabla54[[#This Row],[TOTAL DESC.]])</f>
        <v>35170.720000000001</v>
      </c>
    </row>
    <row r="86" spans="1:155" s="3" customFormat="1" ht="24" customHeight="1" x14ac:dyDescent="0.2">
      <c r="A86" s="119">
        <v>77</v>
      </c>
      <c r="B86" s="101" t="s">
        <v>161</v>
      </c>
      <c r="C86" s="107" t="s">
        <v>162</v>
      </c>
      <c r="D86" s="107" t="s">
        <v>163</v>
      </c>
      <c r="E86" s="107" t="s">
        <v>34</v>
      </c>
      <c r="F86" s="108" t="s">
        <v>21</v>
      </c>
      <c r="G86" s="109">
        <v>110000</v>
      </c>
      <c r="H86" s="105">
        <v>0</v>
      </c>
      <c r="I86" s="105">
        <f>(Tabla54[[#This Row],[SUELDO BUTO (RD$)]]+Tabla54[[#This Row],[OTROS ING.]])</f>
        <v>110000</v>
      </c>
      <c r="J86" s="105">
        <f t="shared" si="2"/>
        <v>3157</v>
      </c>
      <c r="K86" s="105">
        <v>14457.62</v>
      </c>
      <c r="L86" s="105">
        <f t="shared" si="3"/>
        <v>3344</v>
      </c>
      <c r="M86" s="105">
        <v>1588.3</v>
      </c>
      <c r="N86" s="105">
        <f>SUM(Tabla54[[#This Row],[AFP]:[OTROS DESC.]])</f>
        <v>22546.920000000002</v>
      </c>
      <c r="O86" s="106">
        <f>(Tabla54[[#This Row],[TOTAL ING.]]-Tabla54[[#This Row],[TOTAL DESC.]])</f>
        <v>87453.08</v>
      </c>
    </row>
    <row r="87" spans="1:155" s="3" customFormat="1" ht="24" customHeight="1" x14ac:dyDescent="0.2">
      <c r="A87" s="119">
        <v>78</v>
      </c>
      <c r="B87" s="101" t="s">
        <v>164</v>
      </c>
      <c r="C87" s="102" t="s">
        <v>162</v>
      </c>
      <c r="D87" s="102" t="s">
        <v>165</v>
      </c>
      <c r="E87" s="102" t="s">
        <v>34</v>
      </c>
      <c r="F87" s="103" t="s">
        <v>24</v>
      </c>
      <c r="G87" s="104">
        <v>70000</v>
      </c>
      <c r="H87" s="105">
        <v>0</v>
      </c>
      <c r="I87" s="105">
        <f>(Tabla54[[#This Row],[SUELDO BUTO (RD$)]]+Tabla54[[#This Row],[OTROS ING.]])</f>
        <v>70000</v>
      </c>
      <c r="J87" s="105">
        <f t="shared" si="2"/>
        <v>2009</v>
      </c>
      <c r="K87" s="105">
        <v>5051</v>
      </c>
      <c r="L87" s="105">
        <f t="shared" si="3"/>
        <v>2128</v>
      </c>
      <c r="M87" s="105">
        <v>1712.38</v>
      </c>
      <c r="N87" s="105">
        <f>SUM(Tabla54[[#This Row],[AFP]:[OTROS DESC.]])</f>
        <v>10900.380000000001</v>
      </c>
      <c r="O87" s="106">
        <f>(Tabla54[[#This Row],[TOTAL ING.]]-Tabla54[[#This Row],[TOTAL DESC.]])</f>
        <v>59099.619999999995</v>
      </c>
    </row>
    <row r="88" spans="1:155" s="3" customFormat="1" ht="24" customHeight="1" x14ac:dyDescent="0.2">
      <c r="A88" s="119">
        <v>79</v>
      </c>
      <c r="B88" s="101" t="s">
        <v>403</v>
      </c>
      <c r="C88" s="107" t="s">
        <v>162</v>
      </c>
      <c r="D88" s="107" t="s">
        <v>165</v>
      </c>
      <c r="E88" s="107" t="s">
        <v>34</v>
      </c>
      <c r="F88" s="108" t="s">
        <v>21</v>
      </c>
      <c r="G88" s="109">
        <v>35000</v>
      </c>
      <c r="H88" s="105">
        <v>0</v>
      </c>
      <c r="I88" s="105">
        <f>(Tabla54[[#This Row],[SUELDO BUTO (RD$)]]+Tabla54[[#This Row],[OTROS ING.]])</f>
        <v>35000</v>
      </c>
      <c r="J88" s="105">
        <f t="shared" si="2"/>
        <v>1004.5</v>
      </c>
      <c r="K88" s="105">
        <v>0</v>
      </c>
      <c r="L88" s="105">
        <f t="shared" si="3"/>
        <v>1064</v>
      </c>
      <c r="M88" s="105">
        <v>125</v>
      </c>
      <c r="N88" s="105">
        <f>SUM(Tabla54[[#This Row],[AFP]:[OTROS DESC.]])</f>
        <v>2193.5</v>
      </c>
      <c r="O88" s="106">
        <f>(Tabla54[[#This Row],[TOTAL ING.]]-Tabla54[[#This Row],[TOTAL DESC.]])</f>
        <v>32806.5</v>
      </c>
    </row>
    <row r="89" spans="1:155" s="3" customFormat="1" ht="24" customHeight="1" x14ac:dyDescent="0.2">
      <c r="A89" s="119">
        <v>80</v>
      </c>
      <c r="B89" s="101" t="s">
        <v>405</v>
      </c>
      <c r="C89" s="102" t="s">
        <v>162</v>
      </c>
      <c r="D89" s="102" t="s">
        <v>57</v>
      </c>
      <c r="E89" s="102" t="s">
        <v>34</v>
      </c>
      <c r="F89" s="103" t="s">
        <v>21</v>
      </c>
      <c r="G89" s="104">
        <v>31000</v>
      </c>
      <c r="H89" s="105">
        <v>0</v>
      </c>
      <c r="I89" s="105">
        <f>(Tabla54[[#This Row],[SUELDO BUTO (RD$)]]+Tabla54[[#This Row],[OTROS ING.]])</f>
        <v>31000</v>
      </c>
      <c r="J89" s="105">
        <f>G89*0.0287</f>
        <v>889.7</v>
      </c>
      <c r="K89" s="105">
        <v>0</v>
      </c>
      <c r="L89" s="105">
        <f>G89*0.0304</f>
        <v>942.4</v>
      </c>
      <c r="M89" s="105">
        <v>125</v>
      </c>
      <c r="N89" s="105">
        <f>SUM(Tabla54[[#This Row],[AFP]:[OTROS DESC.]])</f>
        <v>1957.1</v>
      </c>
      <c r="O89" s="106">
        <f>(Tabla54[[#This Row],[TOTAL ING.]]-Tabla54[[#This Row],[TOTAL DESC.]])</f>
        <v>29042.9</v>
      </c>
    </row>
    <row r="90" spans="1:155" s="3" customFormat="1" ht="24" customHeight="1" x14ac:dyDescent="0.2">
      <c r="A90" s="119">
        <v>81</v>
      </c>
      <c r="B90" s="101" t="s">
        <v>167</v>
      </c>
      <c r="C90" s="102" t="s">
        <v>168</v>
      </c>
      <c r="D90" s="102" t="s">
        <v>169</v>
      </c>
      <c r="E90" s="102" t="s">
        <v>31</v>
      </c>
      <c r="F90" s="103" t="s">
        <v>24</v>
      </c>
      <c r="G90" s="104">
        <v>150000</v>
      </c>
      <c r="H90" s="105">
        <v>0</v>
      </c>
      <c r="I90" s="105">
        <f>(Tabla54[[#This Row],[SUELDO BUTO (RD$)]]+Tabla54[[#This Row],[OTROS ING.]])</f>
        <v>150000</v>
      </c>
      <c r="J90" s="105">
        <v>4305</v>
      </c>
      <c r="K90" s="105">
        <v>23469.77</v>
      </c>
      <c r="L90" s="105">
        <f t="shared" si="3"/>
        <v>4560</v>
      </c>
      <c r="M90" s="105">
        <v>1712.38</v>
      </c>
      <c r="N90" s="105">
        <v>34047.15</v>
      </c>
      <c r="O90" s="106">
        <f>(Tabla54[[#This Row],[TOTAL ING.]]-Tabla54[[#This Row],[TOTAL DESC.]])</f>
        <v>115952.85</v>
      </c>
    </row>
    <row r="91" spans="1:155" s="3" customFormat="1" ht="24" customHeight="1" x14ac:dyDescent="0.2">
      <c r="A91" s="119">
        <v>82</v>
      </c>
      <c r="B91" s="101" t="s">
        <v>170</v>
      </c>
      <c r="C91" s="107" t="s">
        <v>168</v>
      </c>
      <c r="D91" s="107" t="s">
        <v>171</v>
      </c>
      <c r="E91" s="107" t="s">
        <v>34</v>
      </c>
      <c r="F91" s="108" t="s">
        <v>21</v>
      </c>
      <c r="G91" s="109">
        <v>75000</v>
      </c>
      <c r="H91" s="105">
        <v>0</v>
      </c>
      <c r="I91" s="105">
        <f>(Tabla54[[#This Row],[SUELDO BUTO (RD$)]]+Tabla54[[#This Row],[OTROS ING.]])</f>
        <v>75000</v>
      </c>
      <c r="J91" s="105">
        <f t="shared" si="2"/>
        <v>2152.5</v>
      </c>
      <c r="K91" s="105">
        <v>6309.38</v>
      </c>
      <c r="L91" s="105">
        <f t="shared" si="3"/>
        <v>2280</v>
      </c>
      <c r="M91" s="105">
        <v>125</v>
      </c>
      <c r="N91" s="105">
        <f>SUM(Tabla54[[#This Row],[AFP]:[OTROS DESC.]])</f>
        <v>10866.880000000001</v>
      </c>
      <c r="O91" s="106">
        <f>(Tabla54[[#This Row],[TOTAL ING.]]-Tabla54[[#This Row],[TOTAL DESC.]])</f>
        <v>64133.119999999995</v>
      </c>
    </row>
    <row r="92" spans="1:155" s="3" customFormat="1" ht="24" customHeight="1" x14ac:dyDescent="0.2">
      <c r="A92" s="119">
        <v>83</v>
      </c>
      <c r="B92" s="101" t="s">
        <v>172</v>
      </c>
      <c r="C92" s="102" t="s">
        <v>168</v>
      </c>
      <c r="D92" s="102" t="s">
        <v>57</v>
      </c>
      <c r="E92" s="102" t="s">
        <v>34</v>
      </c>
      <c r="F92" s="103" t="s">
        <v>21</v>
      </c>
      <c r="G92" s="104">
        <v>35000</v>
      </c>
      <c r="H92" s="105">
        <v>0</v>
      </c>
      <c r="I92" s="105">
        <f>(Tabla54[[#This Row],[SUELDO BUTO (RD$)]]+Tabla54[[#This Row],[OTROS ING.]])</f>
        <v>35000</v>
      </c>
      <c r="J92" s="105">
        <f t="shared" si="2"/>
        <v>1004.5</v>
      </c>
      <c r="K92" s="105">
        <v>0</v>
      </c>
      <c r="L92" s="105">
        <f t="shared" si="3"/>
        <v>1064</v>
      </c>
      <c r="M92" s="105">
        <v>125</v>
      </c>
      <c r="N92" s="105">
        <f>SUM(Tabla54[[#This Row],[AFP]:[OTROS DESC.]])</f>
        <v>2193.5</v>
      </c>
      <c r="O92" s="106">
        <f>(Tabla54[[#This Row],[TOTAL ING.]]-Tabla54[[#This Row],[TOTAL DESC.]])</f>
        <v>32806.5</v>
      </c>
    </row>
    <row r="93" spans="1:155" s="3" customFormat="1" ht="24" customHeight="1" x14ac:dyDescent="0.2">
      <c r="A93" s="119">
        <v>84</v>
      </c>
      <c r="B93" s="101" t="s">
        <v>174</v>
      </c>
      <c r="C93" s="102" t="s">
        <v>168</v>
      </c>
      <c r="D93" s="102" t="s">
        <v>46</v>
      </c>
      <c r="E93" s="102" t="s">
        <v>31</v>
      </c>
      <c r="F93" s="103" t="s">
        <v>21</v>
      </c>
      <c r="G93" s="104">
        <v>45000</v>
      </c>
      <c r="H93" s="105">
        <v>0</v>
      </c>
      <c r="I93" s="105">
        <f>(Tabla54[[#This Row],[SUELDO BUTO (RD$)]]+Tabla54[[#This Row],[OTROS ING.]])</f>
        <v>45000</v>
      </c>
      <c r="J93" s="105">
        <f t="shared" si="2"/>
        <v>1291.5</v>
      </c>
      <c r="K93" s="105">
        <v>1148.33</v>
      </c>
      <c r="L93" s="105">
        <f t="shared" si="3"/>
        <v>1368</v>
      </c>
      <c r="M93" s="105">
        <v>125</v>
      </c>
      <c r="N93" s="105">
        <f>SUM(Tabla54[[#This Row],[AFP]:[OTROS DESC.]])</f>
        <v>3932.83</v>
      </c>
      <c r="O93" s="106">
        <f>(Tabla54[[#This Row],[TOTAL ING.]]-Tabla54[[#This Row],[TOTAL DESC.]])</f>
        <v>41067.17</v>
      </c>
    </row>
    <row r="94" spans="1:155" s="3" customFormat="1" ht="24" customHeight="1" x14ac:dyDescent="0.2">
      <c r="A94" s="119">
        <v>85</v>
      </c>
      <c r="B94" s="101" t="s">
        <v>175</v>
      </c>
      <c r="C94" s="107" t="s">
        <v>168</v>
      </c>
      <c r="D94" s="107" t="s">
        <v>48</v>
      </c>
      <c r="E94" s="107" t="s">
        <v>37</v>
      </c>
      <c r="F94" s="108" t="s">
        <v>24</v>
      </c>
      <c r="G94" s="109">
        <v>25000</v>
      </c>
      <c r="H94" s="105">
        <v>0</v>
      </c>
      <c r="I94" s="105">
        <f>(Tabla54[[#This Row],[SUELDO BUTO (RD$)]]+Tabla54[[#This Row],[OTROS ING.]])</f>
        <v>25000</v>
      </c>
      <c r="J94" s="105">
        <f t="shared" si="2"/>
        <v>717.5</v>
      </c>
      <c r="K94" s="105">
        <v>0</v>
      </c>
      <c r="L94" s="105">
        <v>760</v>
      </c>
      <c r="M94" s="105">
        <v>125</v>
      </c>
      <c r="N94" s="105">
        <f>SUM(Tabla54[[#This Row],[AFP]:[OTROS DESC.]])</f>
        <v>1602.5</v>
      </c>
      <c r="O94" s="106">
        <f>(Tabla54[[#This Row],[TOTAL ING.]]-Tabla54[[#This Row],[TOTAL DESC.]])</f>
        <v>23397.5</v>
      </c>
    </row>
    <row r="95" spans="1:155" s="3" customFormat="1" ht="24" customHeight="1" x14ac:dyDescent="0.2">
      <c r="A95" s="119">
        <v>86</v>
      </c>
      <c r="B95" s="101" t="s">
        <v>176</v>
      </c>
      <c r="C95" s="102" t="s">
        <v>168</v>
      </c>
      <c r="D95" s="102" t="s">
        <v>36</v>
      </c>
      <c r="E95" s="102" t="s">
        <v>37</v>
      </c>
      <c r="F95" s="103" t="s">
        <v>21</v>
      </c>
      <c r="G95" s="104">
        <v>22000</v>
      </c>
      <c r="H95" s="105">
        <v>0</v>
      </c>
      <c r="I95" s="105">
        <f>(Tabla54[[#This Row],[SUELDO BUTO (RD$)]]+Tabla54[[#This Row],[OTROS ING.]])</f>
        <v>22000</v>
      </c>
      <c r="J95" s="105">
        <f t="shared" si="2"/>
        <v>631.4</v>
      </c>
      <c r="K95" s="105">
        <v>0</v>
      </c>
      <c r="L95" s="105">
        <f t="shared" si="3"/>
        <v>668.8</v>
      </c>
      <c r="M95" s="105">
        <v>125</v>
      </c>
      <c r="N95" s="105">
        <f>SUM(Tabla54[[#This Row],[AFP]:[OTROS DESC.]])</f>
        <v>1425.1999999999998</v>
      </c>
      <c r="O95" s="106">
        <f>(Tabla54[[#This Row],[TOTAL ING.]]-Tabla54[[#This Row],[TOTAL DESC.]])</f>
        <v>20574.8</v>
      </c>
      <c r="EY95" s="3" t="s">
        <v>177</v>
      </c>
    </row>
    <row r="96" spans="1:155" s="3" customFormat="1" ht="24" customHeight="1" x14ac:dyDescent="0.2">
      <c r="A96" s="119">
        <v>87</v>
      </c>
      <c r="B96" s="101" t="s">
        <v>151</v>
      </c>
      <c r="C96" s="107" t="s">
        <v>168</v>
      </c>
      <c r="D96" s="107" t="s">
        <v>152</v>
      </c>
      <c r="E96" s="107" t="s">
        <v>31</v>
      </c>
      <c r="F96" s="108" t="s">
        <v>21</v>
      </c>
      <c r="G96" s="109">
        <v>65000</v>
      </c>
      <c r="H96" s="105" t="s">
        <v>49</v>
      </c>
      <c r="I96" s="105">
        <v>65000</v>
      </c>
      <c r="J96" s="105">
        <v>1865.5</v>
      </c>
      <c r="K96" s="105">
        <v>4427.58</v>
      </c>
      <c r="L96" s="105">
        <f t="shared" si="3"/>
        <v>1976</v>
      </c>
      <c r="M96" s="105">
        <v>125</v>
      </c>
      <c r="N96" s="105">
        <f>SUM(Tabla54[[#This Row],[AFP]:[OTROS DESC.]])</f>
        <v>8394.08</v>
      </c>
      <c r="O96" s="106">
        <f>(Tabla54[[#This Row],[TOTAL ING.]]-Tabla54[[#This Row],[TOTAL DESC.]])</f>
        <v>56605.919999999998</v>
      </c>
    </row>
    <row r="97" spans="1:17" s="3" customFormat="1" ht="24" customHeight="1" x14ac:dyDescent="0.2">
      <c r="A97" s="119">
        <v>88</v>
      </c>
      <c r="B97" s="101" t="s">
        <v>178</v>
      </c>
      <c r="C97" s="107" t="s">
        <v>179</v>
      </c>
      <c r="D97" s="102" t="s">
        <v>152</v>
      </c>
      <c r="E97" s="102" t="s">
        <v>31</v>
      </c>
      <c r="F97" s="103" t="s">
        <v>21</v>
      </c>
      <c r="G97" s="104">
        <v>65000</v>
      </c>
      <c r="H97" s="105">
        <v>0</v>
      </c>
      <c r="I97" s="105">
        <f>(Tabla54[[#This Row],[SUELDO BUTO (RD$)]]+Tabla54[[#This Row],[OTROS ING.]])</f>
        <v>65000</v>
      </c>
      <c r="J97" s="105">
        <f t="shared" si="2"/>
        <v>1865.5</v>
      </c>
      <c r="K97" s="105">
        <v>4427.58</v>
      </c>
      <c r="L97" s="105">
        <f t="shared" si="3"/>
        <v>1976</v>
      </c>
      <c r="M97" s="105">
        <v>2877.9</v>
      </c>
      <c r="N97" s="105">
        <f>SUM(Tabla54[[#This Row],[AFP]:[OTROS DESC.]])</f>
        <v>11146.98</v>
      </c>
      <c r="O97" s="106">
        <f>(Tabla54[[#This Row],[TOTAL ING.]]-Tabla54[[#This Row],[TOTAL DESC.]])</f>
        <v>53853.020000000004</v>
      </c>
    </row>
    <row r="98" spans="1:17" s="3" customFormat="1" ht="24" customHeight="1" x14ac:dyDescent="0.2">
      <c r="A98" s="119">
        <v>89</v>
      </c>
      <c r="B98" s="101" t="s">
        <v>180</v>
      </c>
      <c r="C98" s="107" t="s">
        <v>179</v>
      </c>
      <c r="D98" s="107" t="s">
        <v>57</v>
      </c>
      <c r="E98" s="107" t="s">
        <v>34</v>
      </c>
      <c r="F98" s="108" t="s">
        <v>21</v>
      </c>
      <c r="G98" s="109">
        <v>40000</v>
      </c>
      <c r="H98" s="105">
        <v>0</v>
      </c>
      <c r="I98" s="105">
        <f>(Tabla54[[#This Row],[SUELDO BUTO (RD$)]]+Tabla54[[#This Row],[OTROS ING.]])</f>
        <v>40000</v>
      </c>
      <c r="J98" s="105">
        <f t="shared" si="2"/>
        <v>1148</v>
      </c>
      <c r="K98" s="105">
        <v>442.65</v>
      </c>
      <c r="L98" s="105">
        <f t="shared" si="3"/>
        <v>1216</v>
      </c>
      <c r="M98" s="105">
        <v>25</v>
      </c>
      <c r="N98" s="105">
        <f>SUM(Tabla54[[#This Row],[AFP]:[OTROS DESC.]])</f>
        <v>2831.65</v>
      </c>
      <c r="O98" s="106">
        <f>(Tabla54[[#This Row],[TOTAL ING.]]-Tabla54[[#This Row],[TOTAL DESC.]])</f>
        <v>37168.35</v>
      </c>
    </row>
    <row r="99" spans="1:17" s="3" customFormat="1" ht="20.45" customHeight="1" x14ac:dyDescent="0.2">
      <c r="A99" s="119">
        <v>90</v>
      </c>
      <c r="B99" s="101" t="s">
        <v>181</v>
      </c>
      <c r="C99" s="102" t="s">
        <v>179</v>
      </c>
      <c r="D99" s="102" t="s">
        <v>57</v>
      </c>
      <c r="E99" s="102" t="s">
        <v>34</v>
      </c>
      <c r="F99" s="103" t="s">
        <v>21</v>
      </c>
      <c r="G99" s="104">
        <v>40000</v>
      </c>
      <c r="H99" s="105">
        <v>0</v>
      </c>
      <c r="I99" s="105">
        <f>(Tabla54[[#This Row],[SUELDO BUTO (RD$)]]+Tabla54[[#This Row],[OTROS ING.]])</f>
        <v>40000</v>
      </c>
      <c r="J99" s="105">
        <f t="shared" ref="J99" si="4">G99*0.0287</f>
        <v>1148</v>
      </c>
      <c r="K99" s="105">
        <v>0</v>
      </c>
      <c r="L99" s="105">
        <f t="shared" ref="L99" si="5">G99*0.0304</f>
        <v>1216</v>
      </c>
      <c r="M99" s="105">
        <v>25</v>
      </c>
      <c r="N99" s="105">
        <f>SUM(Tabla54[[#This Row],[AFP]:[OTROS DESC.]])</f>
        <v>2389</v>
      </c>
      <c r="O99" s="106">
        <f>(Tabla54[[#This Row],[TOTAL ING.]]-Tabla54[[#This Row],[TOTAL DESC.]])</f>
        <v>37611</v>
      </c>
    </row>
    <row r="100" spans="1:17" s="3" customFormat="1" ht="29.25" customHeight="1" x14ac:dyDescent="0.2">
      <c r="A100" s="119">
        <v>0</v>
      </c>
      <c r="B100" s="101" t="s">
        <v>148</v>
      </c>
      <c r="C100" s="102" t="s">
        <v>451</v>
      </c>
      <c r="D100" s="102" t="s">
        <v>452</v>
      </c>
      <c r="E100" s="102" t="s">
        <v>453</v>
      </c>
      <c r="F100" s="103" t="s">
        <v>39</v>
      </c>
      <c r="G100" s="104">
        <v>0</v>
      </c>
      <c r="H100" s="105">
        <v>0</v>
      </c>
      <c r="I100" s="105">
        <f>(Tabla54[[#This Row],[SUELDO BUTO (RD$)]]+Tabla54[[#This Row],[OTROS ING.]])</f>
        <v>0</v>
      </c>
      <c r="J100" s="105">
        <f>G100*0.0287</f>
        <v>0</v>
      </c>
      <c r="K100" s="105"/>
      <c r="L100" s="105">
        <f>G100*0.0304</f>
        <v>0</v>
      </c>
      <c r="M100" s="105">
        <v>0</v>
      </c>
      <c r="N100" s="105">
        <f>SUM(Tabla54[[#This Row],[AFP]:[OTROS DESC.]])</f>
        <v>0</v>
      </c>
      <c r="O100" s="106">
        <f>(Tabla54[[#This Row],[TOTAL ING.]]-Tabla54[[#This Row],[TOTAL DESC.]])</f>
        <v>0</v>
      </c>
    </row>
    <row r="101" spans="1:17" s="3" customFormat="1" ht="17.100000000000001" customHeight="1" x14ac:dyDescent="0.2">
      <c r="A101" s="119">
        <v>0</v>
      </c>
      <c r="B101" s="101" t="s">
        <v>450</v>
      </c>
      <c r="C101" s="102" t="s">
        <v>65</v>
      </c>
      <c r="D101" s="102" t="s">
        <v>449</v>
      </c>
      <c r="E101" s="102" t="s">
        <v>448</v>
      </c>
      <c r="F101" s="103" t="s">
        <v>21</v>
      </c>
      <c r="G101" s="104">
        <v>0</v>
      </c>
      <c r="H101" s="105">
        <v>0</v>
      </c>
      <c r="I101" s="105">
        <f>(Tabla54[[#This Row],[SUELDO BUTO (RD$)]]+Tabla54[[#This Row],[OTROS ING.]])</f>
        <v>0</v>
      </c>
      <c r="J101" s="105">
        <f t="shared" si="2"/>
        <v>0</v>
      </c>
      <c r="K101" s="105">
        <v>0</v>
      </c>
      <c r="L101" s="105">
        <f t="shared" si="3"/>
        <v>0</v>
      </c>
      <c r="M101" s="105">
        <v>0</v>
      </c>
      <c r="N101" s="105">
        <v>0</v>
      </c>
      <c r="O101" s="106">
        <f>(Tabla54[[#This Row],[TOTAL ING.]]-Tabla54[[#This Row],[TOTAL DESC.]])</f>
        <v>0</v>
      </c>
    </row>
    <row r="102" spans="1:17" s="3" customFormat="1" ht="38.450000000000003" customHeight="1" thickBot="1" x14ac:dyDescent="0.3">
      <c r="A102" s="127" t="s">
        <v>184</v>
      </c>
      <c r="B102" s="128"/>
      <c r="C102" s="128"/>
      <c r="D102" s="128"/>
      <c r="E102" s="128"/>
      <c r="F102" s="129"/>
      <c r="G102" s="64">
        <f>SUBTOTAL(109,Tabla54[SUELDO BUTO (RD$)])</f>
        <v>5301000</v>
      </c>
      <c r="H102" s="64">
        <f>SUBTOTAL(109,Tabla54[OTROS ING.])</f>
        <v>0</v>
      </c>
      <c r="I102" s="64">
        <f>SUBTOTAL(109,Tabla54[TOTAL ING.])</f>
        <v>5301000</v>
      </c>
      <c r="J102" s="64">
        <f>SUM(J10:J101)</f>
        <v>152138.69999999995</v>
      </c>
      <c r="K102" s="64">
        <f>SUM(K10:K101)</f>
        <v>415995.33000000025</v>
      </c>
      <c r="L102" s="64">
        <f>SUM(L10:L101)</f>
        <v>160147.80999999997</v>
      </c>
      <c r="M102" s="64">
        <f>SUBTOTAL(109,Tabla54[OTROS DESC.])</f>
        <v>92528.290000000008</v>
      </c>
      <c r="N102" s="64">
        <f>SUBTOTAL(109,Tabla54[TOTAL DESC.])</f>
        <v>820810.12999999977</v>
      </c>
      <c r="O102" s="64">
        <f>SUBTOTAL(109,Tabla54[NETO])</f>
        <v>4480189.8699999982</v>
      </c>
    </row>
    <row r="103" spans="1:17" s="3" customFormat="1" ht="21.75" customHeight="1" x14ac:dyDescent="0.2">
      <c r="A103" s="63"/>
      <c r="B103" s="4"/>
      <c r="C103" s="7"/>
      <c r="D103" s="7"/>
      <c r="E103" s="7"/>
      <c r="F103" s="7"/>
      <c r="G103" s="60"/>
      <c r="H103" s="6"/>
      <c r="I103" s="6"/>
      <c r="J103" s="60"/>
      <c r="K103" s="6"/>
      <c r="L103" s="60"/>
      <c r="M103" s="60"/>
      <c r="N103" s="60"/>
      <c r="O103" s="60"/>
    </row>
    <row r="104" spans="1:17" x14ac:dyDescent="0.2">
      <c r="A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7" ht="14.25" x14ac:dyDescent="0.2">
      <c r="A105" s="4"/>
      <c r="B105" s="11" t="s">
        <v>185</v>
      </c>
      <c r="E105" s="122" t="s">
        <v>186</v>
      </c>
      <c r="F105" s="122"/>
      <c r="G105" s="4"/>
      <c r="H105" s="4"/>
      <c r="I105" s="4"/>
      <c r="J105" s="123" t="s">
        <v>384</v>
      </c>
      <c r="K105" s="123"/>
      <c r="L105" s="4"/>
      <c r="M105" s="12"/>
      <c r="N105" s="122"/>
      <c r="O105" s="122"/>
    </row>
    <row r="106" spans="1:17" ht="14.25" x14ac:dyDescent="0.2">
      <c r="A106" s="4"/>
      <c r="B106" s="11"/>
      <c r="E106" s="11"/>
      <c r="F106" s="11"/>
      <c r="G106" s="4"/>
      <c r="H106" s="4"/>
      <c r="I106" s="4"/>
      <c r="J106" s="11"/>
      <c r="K106" s="11"/>
      <c r="L106" s="4"/>
      <c r="M106" s="12"/>
      <c r="N106" s="11"/>
      <c r="O106" s="11"/>
    </row>
    <row r="107" spans="1:17" ht="14.25" x14ac:dyDescent="0.2">
      <c r="A107" s="4"/>
      <c r="B107" s="11"/>
      <c r="E107" s="11"/>
      <c r="F107" s="11"/>
      <c r="G107" s="4"/>
      <c r="H107" s="4"/>
      <c r="I107" s="4"/>
      <c r="J107" s="11"/>
      <c r="K107" s="11"/>
      <c r="L107" s="4"/>
      <c r="M107" s="12"/>
      <c r="N107" s="11"/>
      <c r="O107" s="11"/>
    </row>
    <row r="108" spans="1:17" ht="14.25" x14ac:dyDescent="0.2">
      <c r="A108" s="4"/>
      <c r="B108" s="7"/>
      <c r="C108" s="11"/>
      <c r="D108" s="11"/>
      <c r="G108" s="12"/>
      <c r="H108" s="13"/>
      <c r="I108" s="12"/>
      <c r="J108" s="7"/>
      <c r="K108" s="7"/>
      <c r="L108" s="13"/>
      <c r="M108" s="12"/>
      <c r="N108" s="12"/>
      <c r="O108" s="11"/>
      <c r="P108" s="12"/>
    </row>
    <row r="109" spans="1:17" ht="14.25" x14ac:dyDescent="0.2">
      <c r="A109" s="4"/>
      <c r="B109" s="14"/>
      <c r="C109" s="11"/>
      <c r="D109" s="11"/>
      <c r="E109" s="15"/>
      <c r="F109" s="16"/>
      <c r="G109" s="12"/>
      <c r="H109" s="13"/>
      <c r="I109" s="14"/>
      <c r="J109" s="14"/>
      <c r="K109" s="14"/>
      <c r="L109" s="14"/>
      <c r="M109" s="12"/>
      <c r="N109" s="12"/>
      <c r="O109" s="12"/>
      <c r="P109" s="55"/>
      <c r="Q109" s="56"/>
    </row>
    <row r="110" spans="1:17" ht="14.25" x14ac:dyDescent="0.2">
      <c r="A110" s="4"/>
      <c r="B110" s="11" t="s">
        <v>382</v>
      </c>
      <c r="C110" s="11"/>
      <c r="D110" s="11"/>
      <c r="E110" s="11" t="s">
        <v>381</v>
      </c>
      <c r="F110" s="11"/>
      <c r="G110" s="12"/>
      <c r="H110" s="13"/>
      <c r="I110" s="12"/>
      <c r="J110" s="11" t="s">
        <v>385</v>
      </c>
      <c r="K110" s="11"/>
      <c r="L110" s="13"/>
      <c r="M110" s="122"/>
      <c r="N110" s="122"/>
      <c r="O110" s="122"/>
      <c r="P110" s="12"/>
    </row>
    <row r="111" spans="1:17" x14ac:dyDescent="0.2">
      <c r="A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7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3"/>
      <c r="C142" s="17"/>
      <c r="D142" s="17"/>
      <c r="E142" s="17"/>
      <c r="F142" s="17"/>
      <c r="G142" s="63"/>
      <c r="H142" s="63"/>
      <c r="I142" s="63"/>
      <c r="J142" s="63"/>
      <c r="K142" s="63"/>
      <c r="L142" s="63"/>
      <c r="M142" s="63"/>
      <c r="N142" s="63"/>
      <c r="O142" s="63"/>
    </row>
    <row r="143" spans="1:15" x14ac:dyDescent="0.2">
      <c r="B143" s="3"/>
      <c r="C143" s="17"/>
      <c r="D143" s="17"/>
      <c r="E143" s="17"/>
      <c r="F143" s="17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1:15" x14ac:dyDescent="0.2">
      <c r="A144" s="63"/>
    </row>
    <row r="145" spans="1:15" x14ac:dyDescent="0.2">
      <c r="A145" s="63"/>
    </row>
    <row r="148" spans="1:15" s="3" customFormat="1" ht="36" customHeight="1" x14ac:dyDescent="0.2">
      <c r="A148" s="6"/>
      <c r="B148" s="4"/>
      <c r="C148" s="7"/>
      <c r="D148" s="7"/>
      <c r="E148" s="7"/>
      <c r="F148" s="7"/>
      <c r="G148" s="6"/>
      <c r="H148" s="6"/>
      <c r="I148" s="6"/>
      <c r="J148" s="6"/>
      <c r="K148" s="6"/>
      <c r="L148" s="6"/>
      <c r="M148" s="6"/>
      <c r="N148" s="6"/>
      <c r="O148" s="6"/>
    </row>
    <row r="149" spans="1:15" s="3" customFormat="1" ht="36" customHeight="1" x14ac:dyDescent="0.2">
      <c r="A149" s="6"/>
      <c r="B149" s="4"/>
      <c r="C149" s="7"/>
      <c r="D149" s="7"/>
      <c r="E149" s="7"/>
      <c r="F149" s="7"/>
      <c r="G149" s="6"/>
      <c r="H149" s="6"/>
      <c r="I149" s="6"/>
      <c r="J149" s="6"/>
      <c r="K149" s="6"/>
      <c r="L149" s="6"/>
      <c r="M149" s="6"/>
      <c r="N149" s="6"/>
      <c r="O149" s="6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x14ac:dyDescent="0.2"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x14ac:dyDescent="0.2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x14ac:dyDescent="0.2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x14ac:dyDescent="0.2">
      <c r="A160" s="61"/>
      <c r="B160" s="10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x14ac:dyDescent="0.2">
      <c r="A161" s="61"/>
      <c r="B161" s="10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2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2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2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2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2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2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2">
      <c r="A168" s="61"/>
      <c r="C168" s="18"/>
      <c r="D168" s="18"/>
      <c r="E168" s="18"/>
      <c r="F168" s="18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s="10" customFormat="1" ht="36" customHeight="1" x14ac:dyDescent="0.2">
      <c r="A169" s="61"/>
      <c r="C169" s="18"/>
      <c r="D169" s="18"/>
      <c r="E169" s="18"/>
      <c r="F169" s="18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s="10" customFormat="1" ht="36" customHeight="1" x14ac:dyDescent="0.2">
      <c r="A170" s="61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2">
      <c r="A171" s="61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2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2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  <row r="174" spans="1:15" s="10" customFormat="1" ht="36" customHeight="1" x14ac:dyDescent="0.2">
      <c r="A174" s="6"/>
      <c r="B174" s="4"/>
      <c r="C174" s="7"/>
      <c r="D174" s="7"/>
      <c r="E174" s="7"/>
      <c r="F174" s="7"/>
      <c r="G174" s="6"/>
      <c r="H174" s="6"/>
      <c r="I174" s="6"/>
      <c r="J174" s="6"/>
      <c r="K174" s="6"/>
      <c r="L174" s="6"/>
      <c r="M174" s="6"/>
      <c r="N174" s="6"/>
      <c r="O174" s="6"/>
    </row>
    <row r="175" spans="1:15" s="10" customFormat="1" ht="36" customHeight="1" x14ac:dyDescent="0.2">
      <c r="A175" s="6"/>
      <c r="B175" s="4"/>
      <c r="C175" s="7"/>
      <c r="D175" s="7"/>
      <c r="E175" s="7"/>
      <c r="F175" s="7"/>
      <c r="G175" s="6"/>
      <c r="H175" s="6"/>
      <c r="I175" s="6"/>
      <c r="J175" s="6"/>
      <c r="K175" s="6"/>
      <c r="L175" s="6"/>
      <c r="M175" s="6"/>
      <c r="N175" s="6"/>
      <c r="O175" s="6"/>
    </row>
  </sheetData>
  <mergeCells count="8">
    <mergeCell ref="E105:F105"/>
    <mergeCell ref="J105:K105"/>
    <mergeCell ref="N105:O105"/>
    <mergeCell ref="M110:O110"/>
    <mergeCell ref="A5:O5"/>
    <mergeCell ref="A6:O6"/>
    <mergeCell ref="A7:O7"/>
    <mergeCell ref="A102:F102"/>
  </mergeCells>
  <printOptions horizontalCentered="1"/>
  <pageMargins left="0.7" right="0.7" top="0.75" bottom="0.75" header="0.3" footer="0.3"/>
  <pageSetup paperSize="5" scale="46" fitToHeight="0" orientation="landscape" r:id="rId1"/>
  <headerFooter>
    <oddFooter>&amp;CPágina &amp;P / &amp;N</oddFooter>
  </headerFooter>
  <rowBreaks count="3" manualBreakCount="3">
    <brk id="38" max="14" man="1"/>
    <brk id="66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B1" zoomScale="80" zoomScaleNormal="80" zoomScaleSheetLayoutView="73" workbookViewId="0">
      <selection activeCell="B4" sqref="B4:P4"/>
    </sheetView>
  </sheetViews>
  <sheetFormatPr baseColWidth="10" defaultColWidth="9.140625" defaultRowHeight="12.75" x14ac:dyDescent="0.2"/>
  <cols>
    <col min="1" max="1" width="9.140625" style="4"/>
    <col min="2" max="2" width="6.5703125" style="7" customWidth="1"/>
    <col min="3" max="3" width="24.42578125" style="4" customWidth="1"/>
    <col min="4" max="4" width="28.140625" style="4" customWidth="1"/>
    <col min="5" max="5" width="25.42578125" style="4" customWidth="1"/>
    <col min="6" max="6" width="21.85546875" style="7" customWidth="1"/>
    <col min="7" max="7" width="22.5703125" style="7" customWidth="1"/>
    <col min="8" max="8" width="18.28515625" style="4" customWidth="1"/>
    <col min="9" max="10" width="13.28515625" style="4" customWidth="1"/>
    <col min="11" max="11" width="12.7109375" style="4" customWidth="1"/>
    <col min="12" max="12" width="14.28515625" style="4" customWidth="1"/>
    <col min="13" max="13" width="16.42578125" style="4" customWidth="1"/>
    <col min="14" max="16" width="13.28515625" style="4" customWidth="1"/>
    <col min="17" max="16384" width="9.140625" style="4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12"/>
    </row>
    <row r="4" spans="2:21" ht="19.5" customHeight="1" x14ac:dyDescent="0.2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2:21" ht="9.75" customHeight="1" x14ac:dyDescent="0.2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25"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2:21" ht="26.25" customHeight="1" x14ac:dyDescent="0.2">
      <c r="B7" s="125" t="s">
        <v>465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21" ht="10.5" customHeight="1" x14ac:dyDescent="0.2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1.25" x14ac:dyDescent="0.2">
      <c r="B9" s="126" t="s">
        <v>187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2:21" ht="14.25" customHeight="1" thickBot="1" x14ac:dyDescent="0.25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">
      <c r="B11" s="2" t="s">
        <v>188</v>
      </c>
      <c r="C11" s="1" t="s">
        <v>3</v>
      </c>
      <c r="D11" s="1" t="s">
        <v>189</v>
      </c>
      <c r="E11" s="1" t="s">
        <v>5</v>
      </c>
      <c r="F11" s="1" t="s">
        <v>6</v>
      </c>
      <c r="G11" s="1" t="s">
        <v>7</v>
      </c>
      <c r="H11" s="1" t="s">
        <v>190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191</v>
      </c>
    </row>
    <row r="12" spans="2:21" s="5" customFormat="1" ht="32.1" customHeight="1" x14ac:dyDescent="0.2">
      <c r="B12" s="70">
        <v>1</v>
      </c>
      <c r="C12" s="83" t="s">
        <v>192</v>
      </c>
      <c r="D12" s="70" t="s">
        <v>193</v>
      </c>
      <c r="E12" s="70" t="s">
        <v>194</v>
      </c>
      <c r="F12" s="70" t="s">
        <v>195</v>
      </c>
      <c r="G12" s="70" t="s">
        <v>24</v>
      </c>
      <c r="H12" s="84">
        <v>15000</v>
      </c>
      <c r="I12" s="85">
        <v>0</v>
      </c>
      <c r="J12" s="84">
        <v>15000</v>
      </c>
      <c r="K12" s="84">
        <v>0</v>
      </c>
      <c r="L12" s="85">
        <v>0</v>
      </c>
      <c r="M12" s="84">
        <v>0</v>
      </c>
      <c r="N12" s="85">
        <v>0</v>
      </c>
      <c r="O12" s="84">
        <v>0</v>
      </c>
      <c r="P12" s="85">
        <v>15000</v>
      </c>
    </row>
    <row r="13" spans="2:21" s="5" customFormat="1" ht="32.1" customHeight="1" x14ac:dyDescent="0.2">
      <c r="B13" s="70">
        <v>2</v>
      </c>
      <c r="C13" s="83" t="s">
        <v>196</v>
      </c>
      <c r="D13" s="70" t="s">
        <v>193</v>
      </c>
      <c r="E13" s="70" t="s">
        <v>194</v>
      </c>
      <c r="F13" s="70" t="s">
        <v>195</v>
      </c>
      <c r="G13" s="70" t="s">
        <v>21</v>
      </c>
      <c r="H13" s="85">
        <v>15000</v>
      </c>
      <c r="I13" s="84">
        <v>0</v>
      </c>
      <c r="J13" s="84">
        <v>15000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15000</v>
      </c>
    </row>
    <row r="14" spans="2:21" s="5" customFormat="1" ht="32.1" customHeight="1" x14ac:dyDescent="0.2">
      <c r="B14" s="70">
        <v>3</v>
      </c>
      <c r="C14" s="83" t="s">
        <v>197</v>
      </c>
      <c r="D14" s="70" t="s">
        <v>193</v>
      </c>
      <c r="E14" s="70" t="s">
        <v>194</v>
      </c>
      <c r="F14" s="70" t="s">
        <v>195</v>
      </c>
      <c r="G14" s="70" t="s">
        <v>24</v>
      </c>
      <c r="H14" s="85">
        <v>40000</v>
      </c>
      <c r="I14" s="84">
        <v>0</v>
      </c>
      <c r="J14" s="84">
        <v>40000</v>
      </c>
      <c r="K14" s="84">
        <v>0</v>
      </c>
      <c r="L14" s="84">
        <v>797.25</v>
      </c>
      <c r="M14" s="84">
        <v>0</v>
      </c>
      <c r="N14" s="84">
        <v>0</v>
      </c>
      <c r="O14" s="84">
        <v>797.25</v>
      </c>
      <c r="P14" s="85">
        <v>39202.75</v>
      </c>
      <c r="U14" s="67"/>
    </row>
    <row r="15" spans="2:21" s="5" customFormat="1" ht="32.1" customHeight="1" x14ac:dyDescent="0.2">
      <c r="B15" s="70">
        <v>4</v>
      </c>
      <c r="C15" s="83" t="s">
        <v>198</v>
      </c>
      <c r="D15" s="70" t="s">
        <v>193</v>
      </c>
      <c r="E15" s="70" t="s">
        <v>194</v>
      </c>
      <c r="F15" s="70" t="s">
        <v>195</v>
      </c>
      <c r="G15" s="70" t="s">
        <v>24</v>
      </c>
      <c r="H15" s="85">
        <v>40000</v>
      </c>
      <c r="I15" s="84">
        <v>0</v>
      </c>
      <c r="J15" s="84">
        <v>40000</v>
      </c>
      <c r="K15" s="84">
        <v>0</v>
      </c>
      <c r="L15" s="84">
        <v>797.25</v>
      </c>
      <c r="M15" s="84">
        <v>0</v>
      </c>
      <c r="N15" s="84">
        <v>0</v>
      </c>
      <c r="O15" s="84">
        <v>797.25</v>
      </c>
      <c r="P15" s="85">
        <v>39202.75</v>
      </c>
    </row>
    <row r="16" spans="2:21" s="5" customFormat="1" ht="32.1" customHeight="1" x14ac:dyDescent="0.2">
      <c r="B16" s="70">
        <v>5</v>
      </c>
      <c r="C16" s="83" t="s">
        <v>199</v>
      </c>
      <c r="D16" s="70" t="s">
        <v>193</v>
      </c>
      <c r="E16" s="70" t="s">
        <v>194</v>
      </c>
      <c r="F16" s="70" t="s">
        <v>195</v>
      </c>
      <c r="G16" s="70" t="s">
        <v>21</v>
      </c>
      <c r="H16" s="85">
        <v>15000</v>
      </c>
      <c r="I16" s="84">
        <v>0</v>
      </c>
      <c r="J16" s="84">
        <v>15000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5">
        <v>15000</v>
      </c>
    </row>
    <row r="17" spans="2:17" s="5" customFormat="1" ht="31.5" customHeight="1" x14ac:dyDescent="0.2">
      <c r="B17" s="70">
        <v>6</v>
      </c>
      <c r="C17" s="83" t="s">
        <v>446</v>
      </c>
      <c r="D17" s="70" t="s">
        <v>193</v>
      </c>
      <c r="E17" s="70" t="s">
        <v>194</v>
      </c>
      <c r="F17" s="70" t="s">
        <v>195</v>
      </c>
      <c r="G17" s="70" t="s">
        <v>21</v>
      </c>
      <c r="H17" s="85">
        <v>15000</v>
      </c>
      <c r="I17" s="84">
        <v>0</v>
      </c>
      <c r="J17" s="84">
        <v>15000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5">
        <v>15000</v>
      </c>
    </row>
    <row r="18" spans="2:17" s="5" customFormat="1" ht="31.5" customHeight="1" x14ac:dyDescent="0.2">
      <c r="B18" s="70">
        <v>7</v>
      </c>
      <c r="C18" s="83" t="s">
        <v>447</v>
      </c>
      <c r="D18" s="70" t="s">
        <v>193</v>
      </c>
      <c r="E18" s="70" t="s">
        <v>194</v>
      </c>
      <c r="F18" s="70" t="s">
        <v>195</v>
      </c>
      <c r="G18" s="70" t="s">
        <v>24</v>
      </c>
      <c r="H18" s="85">
        <v>15000</v>
      </c>
      <c r="I18" s="84">
        <v>0</v>
      </c>
      <c r="J18" s="84">
        <v>15000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5">
        <v>15000</v>
      </c>
    </row>
    <row r="19" spans="2:17" s="5" customFormat="1" ht="31.5" customHeight="1" x14ac:dyDescent="0.2">
      <c r="B19" s="70">
        <v>8</v>
      </c>
      <c r="C19" s="83" t="s">
        <v>200</v>
      </c>
      <c r="D19" s="70" t="s">
        <v>193</v>
      </c>
      <c r="E19" s="70" t="s">
        <v>194</v>
      </c>
      <c r="F19" s="70" t="s">
        <v>195</v>
      </c>
      <c r="G19" s="70" t="s">
        <v>24</v>
      </c>
      <c r="H19" s="85">
        <v>15000</v>
      </c>
      <c r="I19" s="84">
        <v>0</v>
      </c>
      <c r="J19" s="84">
        <v>15000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5">
        <v>15000</v>
      </c>
    </row>
    <row r="20" spans="2:17" s="5" customFormat="1" ht="31.5" customHeight="1" x14ac:dyDescent="0.2">
      <c r="B20" s="70">
        <v>9</v>
      </c>
      <c r="C20" s="83" t="s">
        <v>445</v>
      </c>
      <c r="D20" s="70" t="s">
        <v>193</v>
      </c>
      <c r="E20" s="70" t="s">
        <v>194</v>
      </c>
      <c r="F20" s="70" t="s">
        <v>195</v>
      </c>
      <c r="G20" s="70" t="s">
        <v>24</v>
      </c>
      <c r="H20" s="85">
        <v>15000</v>
      </c>
      <c r="I20" s="84">
        <v>0</v>
      </c>
      <c r="J20" s="84">
        <v>15000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5">
        <v>15000</v>
      </c>
    </row>
    <row r="21" spans="2:17" ht="24.75" customHeight="1" x14ac:dyDescent="0.2">
      <c r="B21" s="131" t="s">
        <v>184</v>
      </c>
      <c r="C21" s="131"/>
      <c r="D21" s="131"/>
      <c r="E21" s="131"/>
      <c r="F21" s="131"/>
      <c r="G21" s="131"/>
      <c r="H21" s="80">
        <f>SUM(H12:H20)</f>
        <v>185000</v>
      </c>
      <c r="I21" s="80">
        <f>SUM(I12:I17)</f>
        <v>0</v>
      </c>
      <c r="J21" s="80">
        <f>SUM(H12:H20)</f>
        <v>185000</v>
      </c>
      <c r="K21" s="80">
        <f>SUM(K12:K17)</f>
        <v>0</v>
      </c>
      <c r="L21" s="80">
        <f>SUM(L12:L17)</f>
        <v>1594.5</v>
      </c>
      <c r="M21" s="80">
        <f>SUM(M12:M17)</f>
        <v>0</v>
      </c>
      <c r="N21" s="80">
        <f>SUM(N12:N17)</f>
        <v>0</v>
      </c>
      <c r="O21" s="80">
        <f>SUM(O12:O17)</f>
        <v>1594.5</v>
      </c>
      <c r="P21" s="80">
        <f>SUM(P12:P20)</f>
        <v>183405.5</v>
      </c>
    </row>
    <row r="22" spans="2:17" ht="21.75" customHeight="1" x14ac:dyDescent="0.2">
      <c r="J22" s="66"/>
    </row>
    <row r="23" spans="2:17" ht="21.75" customHeight="1" x14ac:dyDescent="0.2">
      <c r="D23" s="11" t="s">
        <v>185</v>
      </c>
      <c r="G23" s="122" t="s">
        <v>186</v>
      </c>
      <c r="H23" s="122"/>
      <c r="L23" s="122" t="s">
        <v>186</v>
      </c>
      <c r="M23" s="122"/>
    </row>
    <row r="24" spans="2:17" s="7" customFormat="1" ht="21.75" customHeight="1" x14ac:dyDescent="0.2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2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2">
      <c r="C26" s="4"/>
      <c r="D26" s="11" t="s">
        <v>394</v>
      </c>
      <c r="E26" s="12"/>
      <c r="F26" s="11"/>
      <c r="G26" s="122" t="s">
        <v>393</v>
      </c>
      <c r="H26" s="122"/>
      <c r="I26" s="12"/>
      <c r="J26" s="13"/>
      <c r="K26" s="12"/>
      <c r="L26" s="122" t="s">
        <v>203</v>
      </c>
      <c r="M26" s="122"/>
      <c r="N26" s="4"/>
      <c r="O26" s="4"/>
      <c r="P26" s="4"/>
      <c r="Q26" s="4"/>
    </row>
    <row r="27" spans="2:17" s="7" customFormat="1" ht="21.75" customHeight="1" x14ac:dyDescent="0.2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2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">
      <c r="B39" s="4"/>
    </row>
    <row r="40" spans="2:17" ht="21.75" customHeight="1" x14ac:dyDescent="0.2">
      <c r="B40" s="4"/>
    </row>
    <row r="41" spans="2:17" ht="21.75" customHeight="1" x14ac:dyDescent="0.2">
      <c r="B41" s="4"/>
    </row>
    <row r="42" spans="2:17" ht="21.75" customHeight="1" x14ac:dyDescent="0.2">
      <c r="B42" s="4"/>
    </row>
    <row r="43" spans="2:17" ht="21.75" customHeight="1" x14ac:dyDescent="0.2">
      <c r="B43" s="4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3" customFormat="1" ht="36" customHeight="1" x14ac:dyDescent="0.2">
      <c r="B53" s="17"/>
      <c r="F53" s="17"/>
      <c r="G53" s="17"/>
    </row>
    <row r="54" spans="2:7" s="3" customFormat="1" ht="36" customHeight="1" x14ac:dyDescent="0.2">
      <c r="B54" s="17"/>
      <c r="F54" s="17"/>
      <c r="G54" s="17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10" customFormat="1" ht="36" customHeight="1" x14ac:dyDescent="0.2">
      <c r="B67" s="18"/>
    </row>
    <row r="68" spans="2:2" s="10" customFormat="1" ht="36" customHeight="1" x14ac:dyDescent="0.2">
      <c r="B68" s="18"/>
    </row>
    <row r="69" spans="2:2" s="10" customFormat="1" ht="36" customHeight="1" x14ac:dyDescent="0.2">
      <c r="B69" s="18"/>
    </row>
    <row r="70" spans="2:2" s="10" customFormat="1" ht="36" customHeight="1" x14ac:dyDescent="0.2">
      <c r="B70" s="18"/>
    </row>
    <row r="71" spans="2:2" s="10" customFormat="1" ht="36" customHeight="1" x14ac:dyDescent="0.2">
      <c r="B71" s="18"/>
    </row>
    <row r="72" spans="2:2" s="10" customFormat="1" ht="36" customHeight="1" x14ac:dyDescent="0.2">
      <c r="B72" s="18"/>
    </row>
    <row r="73" spans="2:2" s="10" customFormat="1" ht="36" customHeight="1" x14ac:dyDescent="0.2">
      <c r="B73" s="18"/>
    </row>
    <row r="74" spans="2:2" s="10" customFormat="1" ht="36" customHeight="1" x14ac:dyDescent="0.2">
      <c r="B74" s="18"/>
    </row>
    <row r="75" spans="2:2" s="10" customFormat="1" ht="36" customHeight="1" x14ac:dyDescent="0.2">
      <c r="B75" s="18"/>
    </row>
    <row r="76" spans="2:2" s="10" customFormat="1" ht="36" customHeight="1" x14ac:dyDescent="0.2">
      <c r="B76" s="18"/>
    </row>
    <row r="77" spans="2:2" s="10" customFormat="1" ht="36" customHeight="1" x14ac:dyDescent="0.2">
      <c r="B77" s="18"/>
    </row>
    <row r="78" spans="2:2" s="10" customFormat="1" ht="36" customHeight="1" x14ac:dyDescent="0.2">
      <c r="B78" s="18"/>
    </row>
    <row r="79" spans="2:2" s="10" customFormat="1" ht="36" customHeight="1" x14ac:dyDescent="0.2">
      <c r="B79" s="18"/>
    </row>
    <row r="80" spans="2:2" s="10" customFormat="1" ht="36" customHeight="1" x14ac:dyDescent="0.2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D10" zoomScale="90" zoomScaleNormal="90" zoomScaleSheetLayoutView="59" workbookViewId="0">
      <selection activeCell="F21" sqref="F21"/>
    </sheetView>
  </sheetViews>
  <sheetFormatPr baseColWidth="10" defaultColWidth="11.5703125" defaultRowHeight="12.75" x14ac:dyDescent="0.2"/>
  <cols>
    <col min="1" max="1" width="1.5703125" style="4" customWidth="1"/>
    <col min="2" max="2" width="6.28515625" style="4" customWidth="1"/>
    <col min="3" max="3" width="38.5703125" style="4" customWidth="1"/>
    <col min="4" max="4" width="59.85546875" style="4" customWidth="1"/>
    <col min="5" max="5" width="58.28515625" style="4" customWidth="1"/>
    <col min="6" max="6" width="27.140625" style="4" customWidth="1"/>
    <col min="7" max="7" width="14.5703125" style="7" customWidth="1"/>
    <col min="8" max="8" width="13.42578125" style="4" bestFit="1" customWidth="1"/>
    <col min="9" max="9" width="9.85546875" style="4" bestFit="1" customWidth="1"/>
    <col min="10" max="10" width="13.42578125" style="4" bestFit="1" customWidth="1"/>
    <col min="11" max="11" width="11.42578125" style="4" customWidth="1"/>
    <col min="12" max="12" width="12.28515625" style="4" bestFit="1" customWidth="1"/>
    <col min="13" max="13" width="10.42578125" style="4" customWidth="1"/>
    <col min="14" max="14" width="11.28515625" style="4" bestFit="1" customWidth="1"/>
    <col min="15" max="15" width="15" style="4" customWidth="1"/>
    <col min="16" max="16" width="14.85546875" style="4" customWidth="1"/>
    <col min="17" max="16384" width="11.5703125" style="4"/>
  </cols>
  <sheetData>
    <row r="6" spans="1:16" x14ac:dyDescent="0.2">
      <c r="C6" s="54"/>
    </row>
    <row r="7" spans="1:16" x14ac:dyDescent="0.2">
      <c r="B7" s="6"/>
      <c r="F7" s="7"/>
    </row>
    <row r="8" spans="1:16" x14ac:dyDescent="0.2">
      <c r="B8" s="6"/>
      <c r="F8" s="7"/>
    </row>
    <row r="9" spans="1:16" x14ac:dyDescent="0.2">
      <c r="B9" s="6"/>
      <c r="F9" s="7"/>
    </row>
    <row r="10" spans="1:16" x14ac:dyDescent="0.2">
      <c r="G10" s="4"/>
    </row>
    <row r="11" spans="1:16" ht="15.75" x14ac:dyDescent="0.25">
      <c r="B11" s="124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x14ac:dyDescent="0.2">
      <c r="B12" s="125" t="s">
        <v>466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6" x14ac:dyDescent="0.2">
      <c r="A13" s="8"/>
      <c r="B13" s="126" t="s">
        <v>204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13.5" thickBot="1" x14ac:dyDescent="0.25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25">
      <c r="B15" s="2" t="s">
        <v>188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190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191</v>
      </c>
    </row>
    <row r="16" spans="1:16" ht="24" customHeight="1" x14ac:dyDescent="0.2">
      <c r="A16"/>
      <c r="B16" s="92">
        <v>1</v>
      </c>
      <c r="C16" s="86" t="s">
        <v>58</v>
      </c>
      <c r="D16" s="86" t="s">
        <v>59</v>
      </c>
      <c r="E16" s="86" t="s">
        <v>60</v>
      </c>
      <c r="F16" s="86" t="s">
        <v>31</v>
      </c>
      <c r="G16" s="87" t="s">
        <v>21</v>
      </c>
      <c r="H16" s="88">
        <v>20000</v>
      </c>
      <c r="I16" s="89">
        <v>0</v>
      </c>
      <c r="J16" s="88">
        <v>20000</v>
      </c>
      <c r="K16" s="88">
        <v>574</v>
      </c>
      <c r="L16" s="88">
        <v>3199.88</v>
      </c>
      <c r="M16" s="88">
        <v>608</v>
      </c>
      <c r="N16" s="90">
        <v>0</v>
      </c>
      <c r="O16" s="88">
        <v>4381.88</v>
      </c>
      <c r="P16" s="91">
        <v>15618.12</v>
      </c>
    </row>
    <row r="17" spans="1:16" ht="24" customHeight="1" x14ac:dyDescent="0.2">
      <c r="B17" s="92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4">
        <v>16000</v>
      </c>
      <c r="I17" s="85">
        <v>0</v>
      </c>
      <c r="J17" s="84">
        <v>16000</v>
      </c>
      <c r="K17" s="84">
        <v>459.2</v>
      </c>
      <c r="L17" s="88">
        <v>1995.14</v>
      </c>
      <c r="M17" s="88">
        <v>486.4</v>
      </c>
      <c r="N17" s="88">
        <v>0</v>
      </c>
      <c r="O17" s="88">
        <v>2940.74</v>
      </c>
      <c r="P17" s="91">
        <f t="shared" ref="P17:P21" si="0">(J17-O17)</f>
        <v>13059.26</v>
      </c>
    </row>
    <row r="18" spans="1:16" ht="24" customHeight="1" x14ac:dyDescent="0.2">
      <c r="B18" s="92">
        <v>3</v>
      </c>
      <c r="C18" s="68" t="s">
        <v>64</v>
      </c>
      <c r="D18" s="68" t="s">
        <v>65</v>
      </c>
      <c r="E18" s="68" t="s">
        <v>205</v>
      </c>
      <c r="F18" s="68" t="s">
        <v>20</v>
      </c>
      <c r="G18" s="70" t="s">
        <v>21</v>
      </c>
      <c r="H18" s="84">
        <v>55000</v>
      </c>
      <c r="I18" s="84">
        <v>0</v>
      </c>
      <c r="J18" s="84">
        <v>55000</v>
      </c>
      <c r="K18" s="84">
        <v>1578.5</v>
      </c>
      <c r="L18" s="88">
        <v>12852.74</v>
      </c>
      <c r="M18" s="88">
        <v>1672</v>
      </c>
      <c r="N18" s="88">
        <v>0</v>
      </c>
      <c r="O18" s="88">
        <f t="shared" ref="O18:O23" si="1">SUM(K18:N18)</f>
        <v>16103.24</v>
      </c>
      <c r="P18" s="91">
        <f t="shared" si="0"/>
        <v>38896.76</v>
      </c>
    </row>
    <row r="19" spans="1:16" ht="24" customHeight="1" x14ac:dyDescent="0.2">
      <c r="B19" s="92">
        <v>4</v>
      </c>
      <c r="C19" s="68" t="s">
        <v>83</v>
      </c>
      <c r="D19" s="68" t="s">
        <v>84</v>
      </c>
      <c r="E19" s="68" t="s">
        <v>85</v>
      </c>
      <c r="F19" s="68" t="s">
        <v>31</v>
      </c>
      <c r="G19" s="70" t="s">
        <v>21</v>
      </c>
      <c r="H19" s="84">
        <v>50000</v>
      </c>
      <c r="I19" s="85">
        <v>0</v>
      </c>
      <c r="J19" s="84">
        <v>50000</v>
      </c>
      <c r="K19" s="84">
        <v>1435</v>
      </c>
      <c r="L19" s="88">
        <v>11761.25</v>
      </c>
      <c r="M19" s="88">
        <v>1520</v>
      </c>
      <c r="N19" s="88">
        <v>0</v>
      </c>
      <c r="O19" s="88">
        <f t="shared" si="1"/>
        <v>14716.25</v>
      </c>
      <c r="P19" s="91">
        <f t="shared" si="0"/>
        <v>35283.75</v>
      </c>
    </row>
    <row r="20" spans="1:16" ht="24" customHeight="1" x14ac:dyDescent="0.2">
      <c r="B20" s="92">
        <v>5</v>
      </c>
      <c r="C20" s="68" t="s">
        <v>91</v>
      </c>
      <c r="D20" s="68" t="s">
        <v>89</v>
      </c>
      <c r="E20" s="68" t="s">
        <v>92</v>
      </c>
      <c r="F20" s="68" t="s">
        <v>34</v>
      </c>
      <c r="G20" s="70" t="s">
        <v>21</v>
      </c>
      <c r="H20" s="84">
        <v>16000</v>
      </c>
      <c r="I20" s="85">
        <v>0</v>
      </c>
      <c r="J20" s="84">
        <v>16000</v>
      </c>
      <c r="K20" s="84">
        <v>459.2</v>
      </c>
      <c r="L20" s="88">
        <v>1995.14</v>
      </c>
      <c r="M20" s="88">
        <v>486.4</v>
      </c>
      <c r="N20" s="88">
        <v>0</v>
      </c>
      <c r="O20" s="88">
        <f t="shared" si="1"/>
        <v>2940.7400000000002</v>
      </c>
      <c r="P20" s="91">
        <f t="shared" si="0"/>
        <v>13059.26</v>
      </c>
    </row>
    <row r="21" spans="1:16" ht="24" customHeight="1" x14ac:dyDescent="0.2">
      <c r="A21" s="5"/>
      <c r="B21" s="92">
        <v>6</v>
      </c>
      <c r="C21" s="68" t="s">
        <v>125</v>
      </c>
      <c r="D21" s="68" t="s">
        <v>123</v>
      </c>
      <c r="E21" s="68" t="s">
        <v>126</v>
      </c>
      <c r="F21" s="68" t="s">
        <v>31</v>
      </c>
      <c r="G21" s="70" t="s">
        <v>21</v>
      </c>
      <c r="H21" s="84">
        <v>55000</v>
      </c>
      <c r="I21" s="84">
        <v>0</v>
      </c>
      <c r="J21" s="84">
        <v>55000</v>
      </c>
      <c r="K21" s="84">
        <v>1578.5</v>
      </c>
      <c r="L21" s="88">
        <v>11268.76</v>
      </c>
      <c r="M21" s="88">
        <v>1672</v>
      </c>
      <c r="N21" s="88">
        <v>0</v>
      </c>
      <c r="O21" s="88">
        <v>14519.26</v>
      </c>
      <c r="P21" s="91">
        <f t="shared" si="0"/>
        <v>40480.74</v>
      </c>
    </row>
    <row r="22" spans="1:16" ht="24" customHeight="1" x14ac:dyDescent="0.2">
      <c r="A22"/>
      <c r="B22" s="92">
        <v>7</v>
      </c>
      <c r="C22" s="86" t="s">
        <v>122</v>
      </c>
      <c r="D22" s="86" t="s">
        <v>123</v>
      </c>
      <c r="E22" s="86" t="s">
        <v>124</v>
      </c>
      <c r="F22" s="86" t="s">
        <v>31</v>
      </c>
      <c r="G22" s="87" t="s">
        <v>21</v>
      </c>
      <c r="H22" s="88">
        <v>130000</v>
      </c>
      <c r="I22" s="89">
        <v>0</v>
      </c>
      <c r="J22" s="88">
        <v>130000</v>
      </c>
      <c r="K22" s="88">
        <v>3731</v>
      </c>
      <c r="L22" s="88">
        <v>28281.439999999999</v>
      </c>
      <c r="M22" s="88">
        <v>3952</v>
      </c>
      <c r="N22" s="88">
        <v>0</v>
      </c>
      <c r="O22" s="88">
        <v>35964.44</v>
      </c>
      <c r="P22" s="91">
        <v>94035.56</v>
      </c>
    </row>
    <row r="23" spans="1:16" ht="30.75" customHeight="1" x14ac:dyDescent="0.2">
      <c r="A23"/>
      <c r="B23" s="92">
        <v>8</v>
      </c>
      <c r="C23" s="86" t="s">
        <v>161</v>
      </c>
      <c r="D23" s="86" t="s">
        <v>162</v>
      </c>
      <c r="E23" s="86" t="s">
        <v>163</v>
      </c>
      <c r="F23" s="86" t="s">
        <v>34</v>
      </c>
      <c r="G23" s="87" t="s">
        <v>21</v>
      </c>
      <c r="H23" s="88">
        <v>65000</v>
      </c>
      <c r="I23" s="89">
        <v>0</v>
      </c>
      <c r="J23" s="88">
        <v>65000</v>
      </c>
      <c r="K23" s="88">
        <v>1865.5</v>
      </c>
      <c r="L23" s="88">
        <v>15289.62</v>
      </c>
      <c r="M23" s="88">
        <v>1976</v>
      </c>
      <c r="N23" s="88">
        <v>0</v>
      </c>
      <c r="O23" s="88">
        <f t="shared" si="1"/>
        <v>19131.120000000003</v>
      </c>
      <c r="P23" s="91">
        <f>(J23-O23)</f>
        <v>45868.88</v>
      </c>
    </row>
    <row r="24" spans="1:16" ht="29.45" customHeight="1" thickBot="1" x14ac:dyDescent="0.25">
      <c r="A24"/>
      <c r="B24" s="92">
        <v>9</v>
      </c>
      <c r="C24" s="93" t="s">
        <v>166</v>
      </c>
      <c r="D24" s="93" t="s">
        <v>162</v>
      </c>
      <c r="E24" s="93" t="s">
        <v>165</v>
      </c>
      <c r="F24" s="93" t="s">
        <v>34</v>
      </c>
      <c r="G24" s="94" t="s">
        <v>21</v>
      </c>
      <c r="H24" s="95">
        <v>30000</v>
      </c>
      <c r="I24" s="96">
        <v>0</v>
      </c>
      <c r="J24" s="95">
        <v>30000</v>
      </c>
      <c r="K24" s="95">
        <v>861</v>
      </c>
      <c r="L24" s="95">
        <v>4427.58</v>
      </c>
      <c r="M24" s="95">
        <v>912</v>
      </c>
      <c r="N24" s="95">
        <v>0</v>
      </c>
      <c r="O24" s="95">
        <v>6200.58</v>
      </c>
      <c r="P24" s="97">
        <f>(J24-O24)</f>
        <v>23799.42</v>
      </c>
    </row>
    <row r="25" spans="1:16" ht="24" customHeight="1" thickBot="1" x14ac:dyDescent="0.25">
      <c r="B25" s="134" t="s">
        <v>184</v>
      </c>
      <c r="C25" s="135"/>
      <c r="D25" s="135"/>
      <c r="E25" s="135"/>
      <c r="F25" s="135"/>
      <c r="G25" s="136"/>
      <c r="H25" s="47">
        <f>SUM(H16:H24)</f>
        <v>437000</v>
      </c>
      <c r="I25" s="47">
        <f>SUM(I16:I24)</f>
        <v>0</v>
      </c>
      <c r="J25" s="47">
        <f>SUM(J16:J24)</f>
        <v>437000</v>
      </c>
      <c r="K25" s="47">
        <f>SUM(K16:K24)</f>
        <v>12541.9</v>
      </c>
      <c r="L25" s="47">
        <f t="shared" ref="L25:O25" si="2">SUM(L16:L24)</f>
        <v>91071.55</v>
      </c>
      <c r="M25" s="47">
        <f>SUM(M16:M24)</f>
        <v>13284.8</v>
      </c>
      <c r="N25" s="47">
        <f t="shared" si="2"/>
        <v>0</v>
      </c>
      <c r="O25" s="47">
        <f t="shared" si="2"/>
        <v>116898.25000000001</v>
      </c>
      <c r="P25" s="48">
        <f>SUM(P16:P24)</f>
        <v>320101.74999999994</v>
      </c>
    </row>
    <row r="28" spans="1:16" ht="14.25" x14ac:dyDescent="0.2">
      <c r="D28" s="11" t="s">
        <v>185</v>
      </c>
      <c r="F28" s="122" t="s">
        <v>186</v>
      </c>
      <c r="G28" s="122"/>
      <c r="L28" s="122" t="s">
        <v>186</v>
      </c>
      <c r="M28" s="122"/>
      <c r="N28" s="122"/>
    </row>
    <row r="29" spans="1:16" ht="14.25" x14ac:dyDescent="0.2">
      <c r="E29" s="12"/>
      <c r="F29" s="11"/>
      <c r="K29" s="12"/>
      <c r="L29" s="12"/>
      <c r="M29" s="12"/>
      <c r="N29" s="12"/>
    </row>
    <row r="30" spans="1:16" ht="14.25" x14ac:dyDescent="0.2">
      <c r="E30" s="12"/>
      <c r="F30" s="11"/>
      <c r="K30" s="12"/>
      <c r="L30" s="12"/>
      <c r="M30" s="12"/>
      <c r="N30" s="12"/>
    </row>
    <row r="31" spans="1:16" ht="14.25" x14ac:dyDescent="0.2">
      <c r="D31" s="14"/>
      <c r="E31" s="12"/>
      <c r="F31" s="15"/>
      <c r="G31" s="16"/>
      <c r="H31" s="13"/>
      <c r="K31" s="12"/>
      <c r="L31" s="132"/>
      <c r="M31" s="132"/>
      <c r="N31" s="132"/>
      <c r="O31" s="12"/>
      <c r="P31" s="12"/>
    </row>
    <row r="32" spans="1:16" ht="14.25" x14ac:dyDescent="0.2">
      <c r="D32" s="11" t="s">
        <v>201</v>
      </c>
      <c r="E32" s="12"/>
      <c r="F32" s="133" t="s">
        <v>202</v>
      </c>
      <c r="G32" s="133"/>
      <c r="H32" s="13"/>
      <c r="K32" s="12"/>
      <c r="L32" s="122" t="s">
        <v>203</v>
      </c>
      <c r="M32" s="122"/>
      <c r="N32" s="122"/>
      <c r="O32" s="12"/>
      <c r="P32" s="12"/>
    </row>
    <row r="33" spans="5:14" ht="14.25" x14ac:dyDescent="0.2">
      <c r="E33" s="12"/>
      <c r="F33" s="11"/>
      <c r="K33" s="12"/>
      <c r="L33" s="12"/>
      <c r="M33" s="12"/>
      <c r="N33" s="12"/>
    </row>
    <row r="34" spans="5:14" ht="14.25" x14ac:dyDescent="0.2">
      <c r="E34" s="12"/>
      <c r="F34" s="11"/>
      <c r="K34" s="12"/>
      <c r="L34" s="12"/>
      <c r="M34" s="12"/>
      <c r="N34" s="12"/>
    </row>
    <row r="35" spans="5:14" x14ac:dyDescent="0.2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9"/>
  <sheetViews>
    <sheetView tabSelected="1" topLeftCell="A73" zoomScale="78" zoomScaleNormal="78" zoomScaleSheetLayoutView="67" workbookViewId="0">
      <selection activeCell="I16" sqref="I16"/>
    </sheetView>
  </sheetViews>
  <sheetFormatPr baseColWidth="10" defaultColWidth="11.5703125" defaultRowHeight="12.75" x14ac:dyDescent="0.2"/>
  <cols>
    <col min="1" max="1" width="11.5703125" style="4"/>
    <col min="2" max="2" width="6.7109375" style="4" customWidth="1"/>
    <col min="3" max="3" width="48" style="4" customWidth="1"/>
    <col min="4" max="4" width="56.28515625" style="4" customWidth="1"/>
    <col min="5" max="5" width="57.42578125" style="4" customWidth="1"/>
    <col min="6" max="6" width="34.42578125" style="4" customWidth="1"/>
    <col min="7" max="7" width="17.7109375" style="4" customWidth="1"/>
    <col min="8" max="8" width="15.85546875" style="4" customWidth="1"/>
    <col min="9" max="9" width="16.7109375" style="4" customWidth="1"/>
    <col min="10" max="10" width="25" style="4" customWidth="1"/>
    <col min="11" max="11" width="15.28515625" style="4" customWidth="1"/>
    <col min="12" max="12" width="19.140625" style="4" bestFit="1" customWidth="1"/>
    <col min="13" max="13" width="14.28515625" style="4" bestFit="1" customWidth="1"/>
    <col min="14" max="14" width="14.5703125" style="4" bestFit="1" customWidth="1"/>
    <col min="15" max="15" width="14.5703125" style="4" customWidth="1"/>
    <col min="16" max="16" width="17.85546875" style="4" customWidth="1"/>
    <col min="17" max="17" width="15.5703125" style="4" customWidth="1"/>
    <col min="18" max="18" width="16.7109375" style="4" customWidth="1"/>
    <col min="19" max="16384" width="11.5703125" style="4"/>
  </cols>
  <sheetData>
    <row r="8" spans="1:82" ht="11.1" customHeight="1" x14ac:dyDescent="0.2"/>
    <row r="9" spans="1:82" x14ac:dyDescent="0.2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82" ht="15.75" x14ac:dyDescent="0.25">
      <c r="A10" s="124" t="s">
        <v>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82" x14ac:dyDescent="0.2">
      <c r="B11" s="9"/>
      <c r="C11" s="9"/>
      <c r="D11" s="9"/>
      <c r="E11" s="125" t="s">
        <v>467</v>
      </c>
      <c r="F11" s="125"/>
      <c r="G11" s="125"/>
      <c r="H11" s="125"/>
      <c r="I11" s="125"/>
      <c r="J11" s="125"/>
      <c r="K11" s="125"/>
      <c r="L11" s="9"/>
      <c r="M11" s="9"/>
      <c r="N11" s="9"/>
      <c r="O11" s="9"/>
      <c r="P11" s="9"/>
      <c r="Q11" s="9"/>
      <c r="R11" s="9"/>
    </row>
    <row r="12" spans="1:82" x14ac:dyDescent="0.2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</row>
    <row r="14" spans="1:82" ht="13.9" customHeight="1" x14ac:dyDescent="0.2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82" customFormat="1" ht="38.1" customHeight="1" x14ac:dyDescent="0.2">
      <c r="B15" s="49" t="s">
        <v>188</v>
      </c>
      <c r="C15" s="50" t="s">
        <v>3</v>
      </c>
      <c r="D15" s="51" t="s">
        <v>4</v>
      </c>
      <c r="E15" s="52" t="s">
        <v>5</v>
      </c>
      <c r="F15" s="50" t="s">
        <v>6</v>
      </c>
      <c r="G15" s="50" t="s">
        <v>7</v>
      </c>
      <c r="H15" s="50" t="s">
        <v>206</v>
      </c>
      <c r="I15" s="50" t="s">
        <v>207</v>
      </c>
      <c r="J15" s="50" t="s">
        <v>190</v>
      </c>
      <c r="K15" s="50" t="s">
        <v>387</v>
      </c>
      <c r="L15" s="50" t="s">
        <v>392</v>
      </c>
      <c r="M15" s="50" t="s">
        <v>11</v>
      </c>
      <c r="N15" s="50" t="s">
        <v>12</v>
      </c>
      <c r="O15" s="50" t="s">
        <v>13</v>
      </c>
      <c r="P15" s="50" t="s">
        <v>389</v>
      </c>
      <c r="Q15" s="50" t="s">
        <v>390</v>
      </c>
      <c r="R15" s="51" t="s">
        <v>191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customFormat="1" ht="24.95" customHeight="1" x14ac:dyDescent="0.2">
      <c r="B16" s="121">
        <v>1</v>
      </c>
      <c r="C16" s="68" t="s">
        <v>208</v>
      </c>
      <c r="D16" s="68" t="s">
        <v>209</v>
      </c>
      <c r="E16" s="68" t="s">
        <v>210</v>
      </c>
      <c r="F16" s="69" t="s">
        <v>211</v>
      </c>
      <c r="G16" s="70" t="s">
        <v>21</v>
      </c>
      <c r="H16" s="74">
        <v>45108</v>
      </c>
      <c r="I16" s="74">
        <v>45292</v>
      </c>
      <c r="J16" s="73">
        <v>80000</v>
      </c>
      <c r="K16" s="73">
        <v>0</v>
      </c>
      <c r="L16" s="73">
        <v>80000</v>
      </c>
      <c r="M16" s="73">
        <v>2296</v>
      </c>
      <c r="N16" s="73">
        <v>7400.87</v>
      </c>
      <c r="O16" s="73">
        <v>2432</v>
      </c>
      <c r="P16" s="73">
        <v>125</v>
      </c>
      <c r="Q16" s="73">
        <f>SUM(M16:P16)</f>
        <v>12253.869999999999</v>
      </c>
      <c r="R16" s="73">
        <f>(L16-Q16)</f>
        <v>67746.13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2:18" ht="24.95" customHeight="1" x14ac:dyDescent="0.2">
      <c r="B17" s="70">
        <v>2</v>
      </c>
      <c r="C17" s="68" t="s">
        <v>212</v>
      </c>
      <c r="D17" s="68" t="s">
        <v>55</v>
      </c>
      <c r="E17" s="68" t="s">
        <v>213</v>
      </c>
      <c r="F17" s="69" t="s">
        <v>211</v>
      </c>
      <c r="G17" s="71" t="s">
        <v>24</v>
      </c>
      <c r="H17" s="72">
        <v>45108</v>
      </c>
      <c r="I17" s="72">
        <v>45292</v>
      </c>
      <c r="J17" s="73">
        <v>175000</v>
      </c>
      <c r="K17" s="73">
        <v>0</v>
      </c>
      <c r="L17" s="73">
        <v>175000</v>
      </c>
      <c r="M17" s="73">
        <v>5022.5</v>
      </c>
      <c r="N17" s="73">
        <v>29747.24</v>
      </c>
      <c r="O17" s="73">
        <v>5320</v>
      </c>
      <c r="P17" s="73">
        <v>25</v>
      </c>
      <c r="Q17" s="73">
        <v>40114.74</v>
      </c>
      <c r="R17" s="73">
        <f t="shared" ref="R17:R85" si="0">(L17-Q17)</f>
        <v>134885.26</v>
      </c>
    </row>
    <row r="18" spans="2:18" ht="33" customHeight="1" x14ac:dyDescent="0.2">
      <c r="B18" s="70">
        <v>3</v>
      </c>
      <c r="C18" s="68" t="s">
        <v>214</v>
      </c>
      <c r="D18" s="68" t="s">
        <v>55</v>
      </c>
      <c r="E18" s="68" t="s">
        <v>215</v>
      </c>
      <c r="F18" s="69" t="s">
        <v>211</v>
      </c>
      <c r="G18" s="71" t="s">
        <v>24</v>
      </c>
      <c r="H18" s="72">
        <v>45108</v>
      </c>
      <c r="I18" s="72">
        <v>45292</v>
      </c>
      <c r="J18" s="73">
        <v>130000</v>
      </c>
      <c r="K18" s="73">
        <v>0</v>
      </c>
      <c r="L18" s="73">
        <v>130000</v>
      </c>
      <c r="M18" s="73">
        <v>3731</v>
      </c>
      <c r="N18" s="73">
        <v>19162.12</v>
      </c>
      <c r="O18" s="73">
        <v>3952</v>
      </c>
      <c r="P18" s="73">
        <v>25</v>
      </c>
      <c r="Q18" s="73">
        <f t="shared" ref="Q18:Q84" si="1">SUM(M18:P18)</f>
        <v>26870.12</v>
      </c>
      <c r="R18" s="73">
        <f t="shared" si="0"/>
        <v>103129.88</v>
      </c>
    </row>
    <row r="19" spans="2:18" ht="38.25" customHeight="1" x14ac:dyDescent="0.2">
      <c r="B19" s="121">
        <v>4</v>
      </c>
      <c r="C19" s="68" t="s">
        <v>216</v>
      </c>
      <c r="D19" s="68" t="s">
        <v>55</v>
      </c>
      <c r="E19" s="68" t="s">
        <v>217</v>
      </c>
      <c r="F19" s="69" t="s">
        <v>211</v>
      </c>
      <c r="G19" s="71" t="s">
        <v>24</v>
      </c>
      <c r="H19" s="72">
        <v>45108</v>
      </c>
      <c r="I19" s="72">
        <v>45292</v>
      </c>
      <c r="J19" s="73">
        <v>130000</v>
      </c>
      <c r="K19" s="73">
        <v>0</v>
      </c>
      <c r="L19" s="73">
        <v>130000</v>
      </c>
      <c r="M19" s="73">
        <v>3731</v>
      </c>
      <c r="N19" s="73">
        <v>19162.12</v>
      </c>
      <c r="O19" s="73">
        <v>3952</v>
      </c>
      <c r="P19" s="73">
        <v>25</v>
      </c>
      <c r="Q19" s="73">
        <v>26870.12</v>
      </c>
      <c r="R19" s="73">
        <f t="shared" si="0"/>
        <v>103129.88</v>
      </c>
    </row>
    <row r="20" spans="2:18" ht="38.25" customHeight="1" x14ac:dyDescent="0.2">
      <c r="B20" s="70">
        <v>5</v>
      </c>
      <c r="C20" s="68" t="s">
        <v>218</v>
      </c>
      <c r="D20" s="68" t="s">
        <v>55</v>
      </c>
      <c r="E20" s="68" t="s">
        <v>219</v>
      </c>
      <c r="F20" s="69" t="s">
        <v>211</v>
      </c>
      <c r="G20" s="70" t="s">
        <v>21</v>
      </c>
      <c r="H20" s="72">
        <v>45108</v>
      </c>
      <c r="I20" s="72">
        <v>45292</v>
      </c>
      <c r="J20" s="73">
        <v>65000</v>
      </c>
      <c r="K20" s="73">
        <v>0</v>
      </c>
      <c r="L20" s="73">
        <v>65000</v>
      </c>
      <c r="M20" s="73">
        <v>1865.5</v>
      </c>
      <c r="N20" s="73">
        <v>4427.58</v>
      </c>
      <c r="O20" s="73">
        <v>1976</v>
      </c>
      <c r="P20" s="73">
        <v>25</v>
      </c>
      <c r="Q20" s="73">
        <v>8294.08</v>
      </c>
      <c r="R20" s="73">
        <f t="shared" si="0"/>
        <v>56705.919999999998</v>
      </c>
    </row>
    <row r="21" spans="2:18" ht="38.25" customHeight="1" x14ac:dyDescent="0.2">
      <c r="B21" s="70">
        <v>6</v>
      </c>
      <c r="C21" s="68" t="s">
        <v>412</v>
      </c>
      <c r="D21" s="68" t="s">
        <v>55</v>
      </c>
      <c r="E21" s="68" t="s">
        <v>413</v>
      </c>
      <c r="F21" s="69" t="s">
        <v>211</v>
      </c>
      <c r="G21" s="70" t="s">
        <v>21</v>
      </c>
      <c r="H21" s="81">
        <v>45108</v>
      </c>
      <c r="I21" s="81">
        <v>45292</v>
      </c>
      <c r="J21" s="73">
        <v>60000</v>
      </c>
      <c r="K21" s="73">
        <v>0</v>
      </c>
      <c r="L21" s="73">
        <v>60000</v>
      </c>
      <c r="M21" s="73">
        <v>1722</v>
      </c>
      <c r="N21" s="73">
        <v>3486.68</v>
      </c>
      <c r="O21" s="73">
        <v>1824</v>
      </c>
      <c r="P21" s="73">
        <v>25</v>
      </c>
      <c r="Q21" s="73">
        <f>SUM(M21:P21)</f>
        <v>7057.68</v>
      </c>
      <c r="R21" s="73">
        <f>(L21-Q21)</f>
        <v>52942.32</v>
      </c>
    </row>
    <row r="22" spans="2:18" ht="38.25" customHeight="1" x14ac:dyDescent="0.2">
      <c r="B22" s="70">
        <v>7</v>
      </c>
      <c r="C22" s="68" t="s">
        <v>400</v>
      </c>
      <c r="D22" s="68" t="s">
        <v>55</v>
      </c>
      <c r="E22" s="68" t="s">
        <v>401</v>
      </c>
      <c r="F22" s="69" t="s">
        <v>211</v>
      </c>
      <c r="G22" s="70" t="s">
        <v>24</v>
      </c>
      <c r="H22" s="81">
        <v>45108</v>
      </c>
      <c r="I22" s="81">
        <v>45292</v>
      </c>
      <c r="J22" s="73">
        <v>51000</v>
      </c>
      <c r="K22" s="73">
        <v>0</v>
      </c>
      <c r="L22" s="73">
        <v>51000</v>
      </c>
      <c r="M22" s="73">
        <v>1463.7</v>
      </c>
      <c r="N22" s="73">
        <v>1995.14</v>
      </c>
      <c r="O22" s="73">
        <v>1550.4</v>
      </c>
      <c r="P22" s="73">
        <v>25</v>
      </c>
      <c r="Q22" s="73">
        <f>SUM(M22:P22)</f>
        <v>5034.24</v>
      </c>
      <c r="R22" s="73">
        <f>(L22-Q22)</f>
        <v>45965.760000000002</v>
      </c>
    </row>
    <row r="23" spans="2:18" ht="38.25" customHeight="1" x14ac:dyDescent="0.2">
      <c r="B23" s="70">
        <v>8</v>
      </c>
      <c r="C23" s="68" t="s">
        <v>406</v>
      </c>
      <c r="D23" s="68" t="s">
        <v>55</v>
      </c>
      <c r="E23" s="68" t="s">
        <v>407</v>
      </c>
      <c r="F23" s="69" t="s">
        <v>211</v>
      </c>
      <c r="G23" s="70" t="s">
        <v>21</v>
      </c>
      <c r="H23" s="81">
        <v>45108</v>
      </c>
      <c r="I23" s="81">
        <v>45292</v>
      </c>
      <c r="J23" s="73">
        <v>43000</v>
      </c>
      <c r="K23" s="73">
        <v>0</v>
      </c>
      <c r="L23" s="73">
        <v>43000</v>
      </c>
      <c r="M23" s="73">
        <v>1234.0999999999999</v>
      </c>
      <c r="N23" s="73">
        <v>866.06</v>
      </c>
      <c r="O23" s="73">
        <v>1307.2</v>
      </c>
      <c r="P23" s="73">
        <v>25</v>
      </c>
      <c r="Q23" s="73">
        <f>SUM(M23:P23)</f>
        <v>3432.3599999999997</v>
      </c>
      <c r="R23" s="73">
        <f>(L23-Q23)</f>
        <v>39567.64</v>
      </c>
    </row>
    <row r="24" spans="2:18" ht="38.25" customHeight="1" x14ac:dyDescent="0.2">
      <c r="B24" s="70">
        <v>9</v>
      </c>
      <c r="C24" s="68" t="s">
        <v>408</v>
      </c>
      <c r="D24" s="68" t="s">
        <v>55</v>
      </c>
      <c r="E24" s="68" t="s">
        <v>334</v>
      </c>
      <c r="F24" s="69" t="s">
        <v>211</v>
      </c>
      <c r="G24" s="70" t="s">
        <v>24</v>
      </c>
      <c r="H24" s="81">
        <v>44931</v>
      </c>
      <c r="I24" s="81">
        <v>44936</v>
      </c>
      <c r="J24" s="73">
        <v>43000</v>
      </c>
      <c r="K24" s="73">
        <v>0</v>
      </c>
      <c r="L24" s="73">
        <v>43000</v>
      </c>
      <c r="M24" s="73">
        <v>1234.0999999999999</v>
      </c>
      <c r="N24" s="73">
        <v>866.06</v>
      </c>
      <c r="O24" s="73">
        <v>1307.2</v>
      </c>
      <c r="P24" s="73">
        <v>25</v>
      </c>
      <c r="Q24" s="73">
        <f>SUM(M24:P24)</f>
        <v>3432.3599999999997</v>
      </c>
      <c r="R24" s="73">
        <f>(L24-Q24)</f>
        <v>39567.64</v>
      </c>
    </row>
    <row r="25" spans="2:18" ht="33.950000000000003" customHeight="1" x14ac:dyDescent="0.2">
      <c r="B25" s="121">
        <v>10</v>
      </c>
      <c r="C25" s="68" t="s">
        <v>220</v>
      </c>
      <c r="D25" s="68" t="s">
        <v>221</v>
      </c>
      <c r="E25" s="68" t="s">
        <v>222</v>
      </c>
      <c r="F25" s="69" t="s">
        <v>211</v>
      </c>
      <c r="G25" s="70" t="s">
        <v>21</v>
      </c>
      <c r="H25" s="74">
        <v>45108</v>
      </c>
      <c r="I25" s="74">
        <v>45292</v>
      </c>
      <c r="J25" s="73">
        <v>175000</v>
      </c>
      <c r="K25" s="73">
        <v>0</v>
      </c>
      <c r="L25" s="73">
        <v>175000</v>
      </c>
      <c r="M25" s="73">
        <v>5022.5</v>
      </c>
      <c r="N25" s="73">
        <v>29747.24</v>
      </c>
      <c r="O25" s="73">
        <v>5320</v>
      </c>
      <c r="P25" s="73">
        <v>25</v>
      </c>
      <c r="Q25" s="73">
        <f t="shared" si="1"/>
        <v>40114.740000000005</v>
      </c>
      <c r="R25" s="73">
        <f t="shared" si="0"/>
        <v>134885.26</v>
      </c>
    </row>
    <row r="26" spans="2:18" ht="31.5" customHeight="1" x14ac:dyDescent="0.2">
      <c r="B26" s="70">
        <v>11</v>
      </c>
      <c r="C26" s="68" t="s">
        <v>223</v>
      </c>
      <c r="D26" s="68" t="s">
        <v>221</v>
      </c>
      <c r="E26" s="68" t="s">
        <v>427</v>
      </c>
      <c r="F26" s="69" t="s">
        <v>211</v>
      </c>
      <c r="G26" s="71" t="s">
        <v>24</v>
      </c>
      <c r="H26" s="72">
        <v>45108</v>
      </c>
      <c r="I26" s="72">
        <v>45292</v>
      </c>
      <c r="J26" s="73">
        <v>130000</v>
      </c>
      <c r="K26" s="73">
        <v>0</v>
      </c>
      <c r="L26" s="73">
        <v>130000</v>
      </c>
      <c r="M26" s="73">
        <v>3731</v>
      </c>
      <c r="N26" s="73">
        <v>19162.12</v>
      </c>
      <c r="O26" s="73">
        <v>3952</v>
      </c>
      <c r="P26" s="73">
        <v>125</v>
      </c>
      <c r="Q26" s="73">
        <f t="shared" si="1"/>
        <v>26970.12</v>
      </c>
      <c r="R26" s="73">
        <f t="shared" si="0"/>
        <v>103029.88</v>
      </c>
    </row>
    <row r="27" spans="2:18" ht="38.25" customHeight="1" x14ac:dyDescent="0.2">
      <c r="B27" s="70">
        <v>12</v>
      </c>
      <c r="C27" s="68" t="s">
        <v>224</v>
      </c>
      <c r="D27" s="68" t="s">
        <v>221</v>
      </c>
      <c r="E27" s="68" t="s">
        <v>428</v>
      </c>
      <c r="F27" s="69" t="s">
        <v>211</v>
      </c>
      <c r="G27" s="70" t="s">
        <v>21</v>
      </c>
      <c r="H27" s="74">
        <v>45108</v>
      </c>
      <c r="I27" s="74">
        <v>45292</v>
      </c>
      <c r="J27" s="73">
        <v>130000</v>
      </c>
      <c r="K27" s="73">
        <v>0</v>
      </c>
      <c r="L27" s="73">
        <v>130000</v>
      </c>
      <c r="M27" s="73">
        <v>3731</v>
      </c>
      <c r="N27" s="73">
        <v>19162.12</v>
      </c>
      <c r="O27" s="73">
        <v>3952</v>
      </c>
      <c r="P27" s="73">
        <v>2383.6999999999998</v>
      </c>
      <c r="Q27" s="73">
        <f t="shared" si="1"/>
        <v>29228.82</v>
      </c>
      <c r="R27" s="73">
        <f t="shared" si="0"/>
        <v>100771.18</v>
      </c>
    </row>
    <row r="28" spans="2:18" ht="38.1" customHeight="1" x14ac:dyDescent="0.2">
      <c r="B28" s="121">
        <v>13</v>
      </c>
      <c r="C28" s="68" t="s">
        <v>225</v>
      </c>
      <c r="D28" s="68" t="s">
        <v>59</v>
      </c>
      <c r="E28" s="68" t="s">
        <v>429</v>
      </c>
      <c r="F28" s="69" t="s">
        <v>211</v>
      </c>
      <c r="G28" s="70" t="s">
        <v>21</v>
      </c>
      <c r="H28" s="74">
        <v>45108</v>
      </c>
      <c r="I28" s="74">
        <v>45292</v>
      </c>
      <c r="J28" s="73">
        <v>175000</v>
      </c>
      <c r="K28" s="73">
        <v>0</v>
      </c>
      <c r="L28" s="73">
        <v>175000</v>
      </c>
      <c r="M28" s="73">
        <v>5022.5</v>
      </c>
      <c r="N28" s="73">
        <v>29350.400000000001</v>
      </c>
      <c r="O28" s="73">
        <v>5320</v>
      </c>
      <c r="P28" s="73">
        <v>4538.9799999999996</v>
      </c>
      <c r="Q28" s="73">
        <f t="shared" si="1"/>
        <v>44231.880000000005</v>
      </c>
      <c r="R28" s="73">
        <f t="shared" si="0"/>
        <v>130768.12</v>
      </c>
    </row>
    <row r="29" spans="2:18" ht="38.25" customHeight="1" x14ac:dyDescent="0.2">
      <c r="B29" s="70">
        <v>14</v>
      </c>
      <c r="C29" s="68" t="s">
        <v>226</v>
      </c>
      <c r="D29" s="68" t="s">
        <v>227</v>
      </c>
      <c r="E29" s="68" t="s">
        <v>416</v>
      </c>
      <c r="F29" s="69" t="s">
        <v>211</v>
      </c>
      <c r="G29" s="70" t="s">
        <v>21</v>
      </c>
      <c r="H29" s="74">
        <v>45108</v>
      </c>
      <c r="I29" s="74" t="s">
        <v>468</v>
      </c>
      <c r="J29" s="73">
        <v>130000</v>
      </c>
      <c r="K29" s="73">
        <v>0</v>
      </c>
      <c r="L29" s="73">
        <v>130000</v>
      </c>
      <c r="M29" s="73">
        <v>3731</v>
      </c>
      <c r="N29" s="73">
        <v>19162.12</v>
      </c>
      <c r="O29" s="73">
        <v>3952</v>
      </c>
      <c r="P29" s="73">
        <v>25</v>
      </c>
      <c r="Q29" s="73">
        <f t="shared" si="1"/>
        <v>26870.12</v>
      </c>
      <c r="R29" s="73">
        <f t="shared" si="0"/>
        <v>103129.88</v>
      </c>
    </row>
    <row r="30" spans="2:18" ht="38.25" customHeight="1" x14ac:dyDescent="0.2">
      <c r="B30" s="70">
        <v>15</v>
      </c>
      <c r="C30" s="68" t="s">
        <v>228</v>
      </c>
      <c r="D30" s="68" t="s">
        <v>227</v>
      </c>
      <c r="E30" s="68" t="s">
        <v>60</v>
      </c>
      <c r="F30" s="69" t="s">
        <v>211</v>
      </c>
      <c r="G30" s="70" t="s">
        <v>21</v>
      </c>
      <c r="H30" s="74">
        <v>45108</v>
      </c>
      <c r="I30" s="74">
        <v>45292</v>
      </c>
      <c r="J30" s="73">
        <v>65000</v>
      </c>
      <c r="K30" s="73">
        <v>0</v>
      </c>
      <c r="L30" s="73">
        <v>65000</v>
      </c>
      <c r="M30" s="73">
        <v>1865.5</v>
      </c>
      <c r="N30" s="73">
        <v>4427.58</v>
      </c>
      <c r="O30" s="73">
        <v>1976</v>
      </c>
      <c r="P30" s="73">
        <v>735.4</v>
      </c>
      <c r="Q30" s="73">
        <f t="shared" si="1"/>
        <v>9004.48</v>
      </c>
      <c r="R30" s="73">
        <f t="shared" si="0"/>
        <v>55995.520000000004</v>
      </c>
    </row>
    <row r="31" spans="2:18" ht="35.450000000000003" customHeight="1" x14ac:dyDescent="0.2">
      <c r="B31" s="121">
        <v>16</v>
      </c>
      <c r="C31" s="68" t="s">
        <v>229</v>
      </c>
      <c r="D31" s="68" t="s">
        <v>227</v>
      </c>
      <c r="E31" s="68" t="s">
        <v>63</v>
      </c>
      <c r="F31" s="69" t="s">
        <v>211</v>
      </c>
      <c r="G31" s="70" t="s">
        <v>21</v>
      </c>
      <c r="H31" s="74">
        <v>45108</v>
      </c>
      <c r="I31" s="74">
        <v>45292</v>
      </c>
      <c r="J31" s="73">
        <v>51000</v>
      </c>
      <c r="K31" s="73">
        <v>0</v>
      </c>
      <c r="L31" s="73">
        <v>51000</v>
      </c>
      <c r="M31" s="73">
        <v>1463.7</v>
      </c>
      <c r="N31" s="73">
        <v>1995.14</v>
      </c>
      <c r="O31" s="73">
        <v>1550.4</v>
      </c>
      <c r="P31" s="73">
        <v>25</v>
      </c>
      <c r="Q31" s="73">
        <v>5034.24</v>
      </c>
      <c r="R31" s="73">
        <f t="shared" si="0"/>
        <v>45965.760000000002</v>
      </c>
    </row>
    <row r="32" spans="2:18" ht="38.25" customHeight="1" x14ac:dyDescent="0.2">
      <c r="B32" s="70">
        <v>17</v>
      </c>
      <c r="C32" s="68" t="s">
        <v>230</v>
      </c>
      <c r="D32" s="68" t="s">
        <v>231</v>
      </c>
      <c r="E32" s="68" t="s">
        <v>232</v>
      </c>
      <c r="F32" s="69" t="s">
        <v>211</v>
      </c>
      <c r="G32" s="71" t="s">
        <v>21</v>
      </c>
      <c r="H32" s="74">
        <v>45108</v>
      </c>
      <c r="I32" s="74">
        <v>45292</v>
      </c>
      <c r="J32" s="73">
        <v>130000</v>
      </c>
      <c r="K32" s="73">
        <v>0</v>
      </c>
      <c r="L32" s="73">
        <v>130000</v>
      </c>
      <c r="M32" s="73">
        <v>3731</v>
      </c>
      <c r="N32" s="73">
        <v>18765.27</v>
      </c>
      <c r="O32" s="73">
        <v>3952</v>
      </c>
      <c r="P32" s="73">
        <v>1712.38</v>
      </c>
      <c r="Q32" s="73">
        <v>28160.65</v>
      </c>
      <c r="R32" s="73">
        <f t="shared" si="0"/>
        <v>101839.35</v>
      </c>
    </row>
    <row r="33" spans="2:18" ht="38.25" customHeight="1" x14ac:dyDescent="0.2">
      <c r="B33" s="70">
        <v>18</v>
      </c>
      <c r="C33" s="68" t="s">
        <v>233</v>
      </c>
      <c r="D33" s="68" t="s">
        <v>234</v>
      </c>
      <c r="E33" s="68" t="s">
        <v>430</v>
      </c>
      <c r="F33" s="69" t="s">
        <v>211</v>
      </c>
      <c r="G33" s="70" t="s">
        <v>21</v>
      </c>
      <c r="H33" s="74">
        <v>45108</v>
      </c>
      <c r="I33" s="74">
        <v>45292</v>
      </c>
      <c r="J33" s="73">
        <v>130000</v>
      </c>
      <c r="K33" s="73">
        <v>0</v>
      </c>
      <c r="L33" s="73">
        <v>130000</v>
      </c>
      <c r="M33" s="73">
        <v>3731</v>
      </c>
      <c r="N33" s="73">
        <v>19162.12</v>
      </c>
      <c r="O33" s="73">
        <v>3952</v>
      </c>
      <c r="P33" s="73">
        <v>125</v>
      </c>
      <c r="Q33" s="73">
        <f t="shared" si="1"/>
        <v>26970.12</v>
      </c>
      <c r="R33" s="73">
        <f t="shared" si="0"/>
        <v>103029.88</v>
      </c>
    </row>
    <row r="34" spans="2:18" ht="38.1" customHeight="1" x14ac:dyDescent="0.2">
      <c r="B34" s="121">
        <v>19</v>
      </c>
      <c r="C34" s="68" t="s">
        <v>410</v>
      </c>
      <c r="D34" s="68" t="s">
        <v>59</v>
      </c>
      <c r="E34" s="68" t="s">
        <v>60</v>
      </c>
      <c r="F34" s="69" t="s">
        <v>211</v>
      </c>
      <c r="G34" s="70" t="s">
        <v>24</v>
      </c>
      <c r="H34" s="81">
        <v>44931</v>
      </c>
      <c r="I34" s="81">
        <v>44936</v>
      </c>
      <c r="J34" s="73">
        <v>65000</v>
      </c>
      <c r="K34" s="73">
        <v>0</v>
      </c>
      <c r="L34" s="73">
        <v>65000</v>
      </c>
      <c r="M34" s="73">
        <v>1865.5</v>
      </c>
      <c r="N34" s="73">
        <v>4427.58</v>
      </c>
      <c r="O34" s="73">
        <v>1976</v>
      </c>
      <c r="P34" s="73">
        <v>25</v>
      </c>
      <c r="Q34" s="73">
        <f>SUM(M34:P34)</f>
        <v>8294.08</v>
      </c>
      <c r="R34" s="73">
        <f>(L34-Q34)</f>
        <v>56705.919999999998</v>
      </c>
    </row>
    <row r="35" spans="2:18" ht="29.45" customHeight="1" x14ac:dyDescent="0.2">
      <c r="B35" s="121">
        <v>20</v>
      </c>
      <c r="C35" s="68" t="s">
        <v>235</v>
      </c>
      <c r="D35" s="68" t="s">
        <v>66</v>
      </c>
      <c r="E35" s="68" t="s">
        <v>236</v>
      </c>
      <c r="F35" s="69" t="s">
        <v>211</v>
      </c>
      <c r="G35" s="70" t="s">
        <v>21</v>
      </c>
      <c r="H35" s="74">
        <v>45108</v>
      </c>
      <c r="I35" s="74">
        <v>45292</v>
      </c>
      <c r="J35" s="73">
        <v>175000</v>
      </c>
      <c r="K35" s="73">
        <v>0</v>
      </c>
      <c r="L35" s="73">
        <v>175000</v>
      </c>
      <c r="M35" s="73">
        <v>5022.5</v>
      </c>
      <c r="N35" s="73">
        <v>29747.24</v>
      </c>
      <c r="O35" s="73">
        <v>5320</v>
      </c>
      <c r="P35" s="73">
        <v>2951.6</v>
      </c>
      <c r="Q35" s="73">
        <f t="shared" si="1"/>
        <v>43041.340000000004</v>
      </c>
      <c r="R35" s="73">
        <f t="shared" si="0"/>
        <v>131958.66</v>
      </c>
    </row>
    <row r="36" spans="2:18" ht="35.1" customHeight="1" x14ac:dyDescent="0.2">
      <c r="B36" s="70">
        <v>21</v>
      </c>
      <c r="C36" s="68" t="s">
        <v>237</v>
      </c>
      <c r="D36" s="68" t="s">
        <v>66</v>
      </c>
      <c r="E36" s="68" t="s">
        <v>238</v>
      </c>
      <c r="F36" s="69" t="s">
        <v>211</v>
      </c>
      <c r="G36" s="70" t="s">
        <v>24</v>
      </c>
      <c r="H36" s="74">
        <v>45108</v>
      </c>
      <c r="I36" s="74">
        <v>45292</v>
      </c>
      <c r="J36" s="73">
        <v>51000</v>
      </c>
      <c r="K36" s="73">
        <v>0</v>
      </c>
      <c r="L36" s="73">
        <v>51000</v>
      </c>
      <c r="M36" s="73">
        <v>1463.7</v>
      </c>
      <c r="N36" s="75">
        <v>1995.14</v>
      </c>
      <c r="O36" s="73">
        <v>1550.4</v>
      </c>
      <c r="P36" s="73">
        <v>125</v>
      </c>
      <c r="Q36" s="73">
        <f t="shared" si="1"/>
        <v>5134.24</v>
      </c>
      <c r="R36" s="73">
        <f t="shared" si="0"/>
        <v>45865.760000000002</v>
      </c>
    </row>
    <row r="37" spans="2:18" ht="38.25" customHeight="1" x14ac:dyDescent="0.2">
      <c r="B37" s="70">
        <v>22</v>
      </c>
      <c r="C37" s="68" t="s">
        <v>239</v>
      </c>
      <c r="D37" s="68" t="s">
        <v>66</v>
      </c>
      <c r="E37" s="68" t="s">
        <v>240</v>
      </c>
      <c r="F37" s="69" t="s">
        <v>211</v>
      </c>
      <c r="G37" s="70" t="s">
        <v>21</v>
      </c>
      <c r="H37" s="74">
        <v>45108</v>
      </c>
      <c r="I37" s="74">
        <v>45292</v>
      </c>
      <c r="J37" s="73">
        <v>51000</v>
      </c>
      <c r="K37" s="73">
        <v>0</v>
      </c>
      <c r="L37" s="73">
        <v>51000</v>
      </c>
      <c r="M37" s="73">
        <v>1463.7</v>
      </c>
      <c r="N37" s="73">
        <v>1995.14</v>
      </c>
      <c r="O37" s="73">
        <v>1550.4</v>
      </c>
      <c r="P37" s="73">
        <v>125</v>
      </c>
      <c r="Q37" s="73">
        <v>5134.24</v>
      </c>
      <c r="R37" s="73">
        <f t="shared" si="0"/>
        <v>45865.760000000002</v>
      </c>
    </row>
    <row r="38" spans="2:18" ht="38.25" customHeight="1" x14ac:dyDescent="0.2">
      <c r="B38" s="121">
        <v>23</v>
      </c>
      <c r="C38" s="68" t="s">
        <v>241</v>
      </c>
      <c r="D38" s="68" t="s">
        <v>66</v>
      </c>
      <c r="E38" s="68" t="s">
        <v>404</v>
      </c>
      <c r="F38" s="69" t="s">
        <v>211</v>
      </c>
      <c r="G38" s="70" t="s">
        <v>21</v>
      </c>
      <c r="H38" s="74">
        <v>44621</v>
      </c>
      <c r="I38" s="74">
        <v>44805</v>
      </c>
      <c r="J38" s="73">
        <v>85000</v>
      </c>
      <c r="K38" s="73">
        <v>0</v>
      </c>
      <c r="L38" s="73">
        <v>85000</v>
      </c>
      <c r="M38" s="73">
        <v>2439.5</v>
      </c>
      <c r="N38" s="73">
        <v>8576.99</v>
      </c>
      <c r="O38" s="73">
        <v>2584</v>
      </c>
      <c r="P38" s="73">
        <v>125</v>
      </c>
      <c r="Q38" s="73">
        <f t="shared" si="1"/>
        <v>13725.49</v>
      </c>
      <c r="R38" s="73">
        <f t="shared" si="0"/>
        <v>71274.509999999995</v>
      </c>
    </row>
    <row r="39" spans="2:18" ht="38.25" customHeight="1" x14ac:dyDescent="0.2">
      <c r="B39" s="70">
        <v>24</v>
      </c>
      <c r="C39" s="68" t="s">
        <v>242</v>
      </c>
      <c r="D39" s="68" t="s">
        <v>77</v>
      </c>
      <c r="E39" s="68" t="s">
        <v>243</v>
      </c>
      <c r="F39" s="69" t="s">
        <v>211</v>
      </c>
      <c r="G39" s="70" t="s">
        <v>24</v>
      </c>
      <c r="H39" s="74">
        <v>45108</v>
      </c>
      <c r="I39" s="74">
        <v>45292</v>
      </c>
      <c r="J39" s="73">
        <v>175000</v>
      </c>
      <c r="K39" s="73">
        <v>0</v>
      </c>
      <c r="L39" s="73">
        <v>175000</v>
      </c>
      <c r="M39" s="73">
        <v>5022.5</v>
      </c>
      <c r="N39" s="73">
        <v>29747.24</v>
      </c>
      <c r="O39" s="73">
        <v>5320</v>
      </c>
      <c r="P39" s="73">
        <v>5878.2</v>
      </c>
      <c r="Q39" s="73">
        <v>45967.94</v>
      </c>
      <c r="R39" s="73">
        <f t="shared" si="0"/>
        <v>129032.06</v>
      </c>
    </row>
    <row r="40" spans="2:18" ht="38.25" customHeight="1" x14ac:dyDescent="0.2">
      <c r="B40" s="70">
        <v>25</v>
      </c>
      <c r="C40" s="68" t="s">
        <v>244</v>
      </c>
      <c r="D40" s="68" t="s">
        <v>77</v>
      </c>
      <c r="E40" s="68" t="s">
        <v>245</v>
      </c>
      <c r="F40" s="69" t="s">
        <v>211</v>
      </c>
      <c r="G40" s="70" t="s">
        <v>24</v>
      </c>
      <c r="H40" s="74">
        <v>45108</v>
      </c>
      <c r="I40" s="74">
        <v>45292</v>
      </c>
      <c r="J40" s="73">
        <v>130000</v>
      </c>
      <c r="K40" s="73">
        <v>0</v>
      </c>
      <c r="L40" s="73">
        <v>130000</v>
      </c>
      <c r="M40" s="73">
        <v>3731</v>
      </c>
      <c r="N40" s="73">
        <v>19162.12</v>
      </c>
      <c r="O40" s="73">
        <v>3952</v>
      </c>
      <c r="P40" s="73">
        <v>125</v>
      </c>
      <c r="Q40" s="73">
        <f t="shared" si="1"/>
        <v>26970.12</v>
      </c>
      <c r="R40" s="73">
        <f t="shared" si="0"/>
        <v>103029.88</v>
      </c>
    </row>
    <row r="41" spans="2:18" ht="38.25" customHeight="1" x14ac:dyDescent="0.2">
      <c r="B41" s="121">
        <v>26</v>
      </c>
      <c r="C41" s="68" t="s">
        <v>246</v>
      </c>
      <c r="D41" s="68" t="s">
        <v>77</v>
      </c>
      <c r="E41" s="68" t="s">
        <v>247</v>
      </c>
      <c r="F41" s="69" t="s">
        <v>211</v>
      </c>
      <c r="G41" s="70" t="s">
        <v>21</v>
      </c>
      <c r="H41" s="74">
        <v>45108</v>
      </c>
      <c r="I41" s="74">
        <v>45292</v>
      </c>
      <c r="J41" s="73">
        <v>130000</v>
      </c>
      <c r="K41" s="73">
        <v>0</v>
      </c>
      <c r="L41" s="73">
        <v>130000</v>
      </c>
      <c r="M41" s="73">
        <v>3731</v>
      </c>
      <c r="N41" s="73">
        <v>18765.27</v>
      </c>
      <c r="O41" s="73">
        <v>3952</v>
      </c>
      <c r="P41" s="73">
        <v>1712.38</v>
      </c>
      <c r="Q41" s="73">
        <v>28160.65</v>
      </c>
      <c r="R41" s="73">
        <f t="shared" si="0"/>
        <v>101839.35</v>
      </c>
    </row>
    <row r="42" spans="2:18" ht="38.25" customHeight="1" x14ac:dyDescent="0.2">
      <c r="B42" s="70">
        <v>27</v>
      </c>
      <c r="C42" s="68" t="s">
        <v>251</v>
      </c>
      <c r="D42" s="68" t="s">
        <v>249</v>
      </c>
      <c r="E42" s="68" t="s">
        <v>399</v>
      </c>
      <c r="F42" s="69" t="s">
        <v>211</v>
      </c>
      <c r="G42" s="70" t="s">
        <v>24</v>
      </c>
      <c r="H42" s="74">
        <v>45108</v>
      </c>
      <c r="I42" s="74">
        <v>45292</v>
      </c>
      <c r="J42" s="73">
        <v>130000</v>
      </c>
      <c r="K42" s="73">
        <v>0</v>
      </c>
      <c r="L42" s="73">
        <v>130000</v>
      </c>
      <c r="M42" s="73">
        <v>3731</v>
      </c>
      <c r="N42" s="73">
        <v>18765.27</v>
      </c>
      <c r="O42" s="73">
        <v>3952</v>
      </c>
      <c r="P42" s="73">
        <v>1712.38</v>
      </c>
      <c r="Q42" s="73">
        <f t="shared" si="1"/>
        <v>28160.65</v>
      </c>
      <c r="R42" s="73">
        <f t="shared" si="0"/>
        <v>101839.35</v>
      </c>
    </row>
    <row r="43" spans="2:18" ht="38.25" customHeight="1" x14ac:dyDescent="0.2">
      <c r="B43" s="70">
        <v>28</v>
      </c>
      <c r="C43" s="68" t="s">
        <v>252</v>
      </c>
      <c r="D43" s="68" t="s">
        <v>249</v>
      </c>
      <c r="E43" s="68" t="s">
        <v>253</v>
      </c>
      <c r="F43" s="69" t="s">
        <v>211</v>
      </c>
      <c r="G43" s="70" t="s">
        <v>24</v>
      </c>
      <c r="H43" s="74">
        <v>45108</v>
      </c>
      <c r="I43" s="74">
        <v>45292</v>
      </c>
      <c r="J43" s="73">
        <v>70000</v>
      </c>
      <c r="K43" s="73">
        <v>0</v>
      </c>
      <c r="L43" s="73">
        <v>70000</v>
      </c>
      <c r="M43" s="73">
        <v>2009</v>
      </c>
      <c r="N43" s="73">
        <v>5368.48</v>
      </c>
      <c r="O43" s="73">
        <v>2128</v>
      </c>
      <c r="P43" s="73">
        <v>125</v>
      </c>
      <c r="Q43" s="73">
        <f t="shared" si="1"/>
        <v>9630.48</v>
      </c>
      <c r="R43" s="73">
        <f t="shared" si="0"/>
        <v>60369.520000000004</v>
      </c>
    </row>
    <row r="44" spans="2:18" ht="38.25" customHeight="1" x14ac:dyDescent="0.2">
      <c r="B44" s="121">
        <v>29</v>
      </c>
      <c r="C44" s="68" t="s">
        <v>254</v>
      </c>
      <c r="D44" s="68" t="s">
        <v>77</v>
      </c>
      <c r="E44" s="68" t="s">
        <v>255</v>
      </c>
      <c r="F44" s="69" t="s">
        <v>211</v>
      </c>
      <c r="G44" s="70" t="s">
        <v>24</v>
      </c>
      <c r="H44" s="74">
        <v>45108</v>
      </c>
      <c r="I44" s="74">
        <v>45292</v>
      </c>
      <c r="J44" s="73">
        <v>51000</v>
      </c>
      <c r="K44" s="73">
        <v>0</v>
      </c>
      <c r="L44" s="73">
        <v>51000</v>
      </c>
      <c r="M44" s="73">
        <v>1463.7</v>
      </c>
      <c r="N44" s="82">
        <v>1995.14</v>
      </c>
      <c r="O44" s="73">
        <v>1550.4</v>
      </c>
      <c r="P44" s="73">
        <v>125</v>
      </c>
      <c r="Q44" s="73">
        <f t="shared" si="1"/>
        <v>5134.24</v>
      </c>
      <c r="R44" s="73">
        <f t="shared" si="0"/>
        <v>45865.760000000002</v>
      </c>
    </row>
    <row r="45" spans="2:18" ht="38.25" customHeight="1" x14ac:dyDescent="0.2">
      <c r="B45" s="70">
        <v>30</v>
      </c>
      <c r="C45" s="68" t="s">
        <v>256</v>
      </c>
      <c r="D45" s="68" t="s">
        <v>77</v>
      </c>
      <c r="E45" s="68" t="s">
        <v>417</v>
      </c>
      <c r="F45" s="69" t="s">
        <v>211</v>
      </c>
      <c r="G45" s="70" t="s">
        <v>24</v>
      </c>
      <c r="H45" s="74">
        <v>45108</v>
      </c>
      <c r="I45" s="74">
        <v>45292</v>
      </c>
      <c r="J45" s="73">
        <v>51000</v>
      </c>
      <c r="K45" s="73">
        <v>0</v>
      </c>
      <c r="L45" s="73">
        <v>51000</v>
      </c>
      <c r="M45" s="73">
        <v>1463.7</v>
      </c>
      <c r="N45" s="73">
        <v>0</v>
      </c>
      <c r="O45" s="73">
        <v>1550.4</v>
      </c>
      <c r="P45" s="73">
        <v>125</v>
      </c>
      <c r="Q45" s="73">
        <f t="shared" si="1"/>
        <v>3139.1000000000004</v>
      </c>
      <c r="R45" s="73">
        <f t="shared" si="0"/>
        <v>47860.9</v>
      </c>
    </row>
    <row r="46" spans="2:18" ht="33.6" customHeight="1" x14ac:dyDescent="0.2">
      <c r="B46" s="70">
        <v>31</v>
      </c>
      <c r="C46" s="68" t="s">
        <v>257</v>
      </c>
      <c r="D46" s="76" t="s">
        <v>258</v>
      </c>
      <c r="E46" s="68" t="s">
        <v>259</v>
      </c>
      <c r="F46" s="69" t="s">
        <v>211</v>
      </c>
      <c r="G46" s="70" t="s">
        <v>24</v>
      </c>
      <c r="H46" s="74">
        <v>45108</v>
      </c>
      <c r="I46" s="74">
        <v>45292</v>
      </c>
      <c r="J46" s="73">
        <v>175000</v>
      </c>
      <c r="K46" s="73">
        <v>0</v>
      </c>
      <c r="L46" s="73">
        <v>175000</v>
      </c>
      <c r="M46" s="73">
        <v>5022.5</v>
      </c>
      <c r="N46" s="73">
        <v>29747.24</v>
      </c>
      <c r="O46" s="73">
        <v>5320</v>
      </c>
      <c r="P46" s="73">
        <v>25</v>
      </c>
      <c r="Q46" s="73">
        <f t="shared" si="1"/>
        <v>40114.740000000005</v>
      </c>
      <c r="R46" s="73">
        <f t="shared" si="0"/>
        <v>134885.26</v>
      </c>
    </row>
    <row r="47" spans="2:18" ht="38.25" customHeight="1" x14ac:dyDescent="0.2">
      <c r="B47" s="121">
        <v>32</v>
      </c>
      <c r="C47" s="68" t="s">
        <v>260</v>
      </c>
      <c r="D47" s="76" t="s">
        <v>258</v>
      </c>
      <c r="E47" s="68" t="s">
        <v>418</v>
      </c>
      <c r="F47" s="69" t="s">
        <v>211</v>
      </c>
      <c r="G47" s="70" t="s">
        <v>21</v>
      </c>
      <c r="H47" s="74">
        <v>45108</v>
      </c>
      <c r="I47" s="74">
        <v>45292</v>
      </c>
      <c r="J47" s="73">
        <v>130000</v>
      </c>
      <c r="K47" s="73">
        <v>0</v>
      </c>
      <c r="L47" s="73">
        <v>130000</v>
      </c>
      <c r="M47" s="73">
        <v>3731</v>
      </c>
      <c r="N47" s="73">
        <v>18765.27</v>
      </c>
      <c r="O47" s="73">
        <v>3952</v>
      </c>
      <c r="P47" s="73">
        <v>1612.38</v>
      </c>
      <c r="Q47" s="73">
        <f t="shared" si="1"/>
        <v>28060.65</v>
      </c>
      <c r="R47" s="73">
        <f t="shared" si="0"/>
        <v>101939.35</v>
      </c>
    </row>
    <row r="48" spans="2:18" ht="38.25" customHeight="1" x14ac:dyDescent="0.2">
      <c r="B48" s="70">
        <v>33</v>
      </c>
      <c r="C48" s="68" t="s">
        <v>261</v>
      </c>
      <c r="D48" s="76" t="s">
        <v>258</v>
      </c>
      <c r="E48" s="68" t="s">
        <v>262</v>
      </c>
      <c r="F48" s="69" t="s">
        <v>211</v>
      </c>
      <c r="G48" s="70" t="s">
        <v>24</v>
      </c>
      <c r="H48" s="74" t="s">
        <v>469</v>
      </c>
      <c r="I48" s="74">
        <v>45292</v>
      </c>
      <c r="J48" s="73">
        <v>70000</v>
      </c>
      <c r="K48" s="73">
        <v>0</v>
      </c>
      <c r="L48" s="73">
        <v>70000</v>
      </c>
      <c r="M48" s="73">
        <v>2009</v>
      </c>
      <c r="N48" s="73">
        <v>5368.48</v>
      </c>
      <c r="O48" s="73">
        <v>2128</v>
      </c>
      <c r="P48" s="73">
        <v>25</v>
      </c>
      <c r="Q48" s="73">
        <f t="shared" si="1"/>
        <v>9530.48</v>
      </c>
      <c r="R48" s="73">
        <f t="shared" si="0"/>
        <v>60469.520000000004</v>
      </c>
    </row>
    <row r="49" spans="2:18" ht="38.25" customHeight="1" x14ac:dyDescent="0.2">
      <c r="B49" s="70">
        <v>34</v>
      </c>
      <c r="C49" s="68" t="s">
        <v>263</v>
      </c>
      <c r="D49" s="76" t="s">
        <v>84</v>
      </c>
      <c r="E49" s="68" t="s">
        <v>264</v>
      </c>
      <c r="F49" s="69" t="s">
        <v>211</v>
      </c>
      <c r="G49" s="70" t="s">
        <v>24</v>
      </c>
      <c r="H49" s="74">
        <v>45108</v>
      </c>
      <c r="I49" s="74">
        <v>45292</v>
      </c>
      <c r="J49" s="73">
        <v>51000</v>
      </c>
      <c r="K49" s="73">
        <v>0</v>
      </c>
      <c r="L49" s="73">
        <v>51000</v>
      </c>
      <c r="M49" s="73">
        <v>1463.7</v>
      </c>
      <c r="N49" s="73">
        <v>0</v>
      </c>
      <c r="O49" s="73">
        <v>1550.4</v>
      </c>
      <c r="P49" s="73">
        <v>125</v>
      </c>
      <c r="Q49" s="73">
        <f t="shared" si="1"/>
        <v>3139.1000000000004</v>
      </c>
      <c r="R49" s="73">
        <f t="shared" si="0"/>
        <v>47860.9</v>
      </c>
    </row>
    <row r="50" spans="2:18" ht="38.25" customHeight="1" x14ac:dyDescent="0.2">
      <c r="B50" s="121">
        <v>35</v>
      </c>
      <c r="C50" s="68" t="s">
        <v>265</v>
      </c>
      <c r="D50" s="68" t="s">
        <v>89</v>
      </c>
      <c r="E50" s="68" t="s">
        <v>442</v>
      </c>
      <c r="F50" s="69" t="s">
        <v>211</v>
      </c>
      <c r="G50" s="70" t="s">
        <v>21</v>
      </c>
      <c r="H50" s="74">
        <v>45108</v>
      </c>
      <c r="I50" s="74">
        <v>45292</v>
      </c>
      <c r="J50" s="73">
        <v>175000</v>
      </c>
      <c r="K50" s="73">
        <v>0</v>
      </c>
      <c r="L50" s="73">
        <v>175000</v>
      </c>
      <c r="M50" s="73">
        <v>5022.5</v>
      </c>
      <c r="N50" s="73">
        <v>29747.24</v>
      </c>
      <c r="O50" s="73">
        <v>5320</v>
      </c>
      <c r="P50" s="73">
        <v>5878.2</v>
      </c>
      <c r="Q50" s="73">
        <f t="shared" si="1"/>
        <v>45967.94</v>
      </c>
      <c r="R50" s="73">
        <f t="shared" si="0"/>
        <v>129032.06</v>
      </c>
    </row>
    <row r="51" spans="2:18" ht="38.25" customHeight="1" x14ac:dyDescent="0.2">
      <c r="B51" s="70">
        <v>36</v>
      </c>
      <c r="C51" s="68" t="s">
        <v>266</v>
      </c>
      <c r="D51" s="68" t="s">
        <v>89</v>
      </c>
      <c r="E51" s="68" t="s">
        <v>419</v>
      </c>
      <c r="F51" s="69" t="s">
        <v>211</v>
      </c>
      <c r="G51" s="70" t="s">
        <v>21</v>
      </c>
      <c r="H51" s="74">
        <v>45108</v>
      </c>
      <c r="I51" s="74">
        <v>45292</v>
      </c>
      <c r="J51" s="73">
        <v>130000</v>
      </c>
      <c r="K51" s="73">
        <v>0</v>
      </c>
      <c r="L51" s="73">
        <v>130000</v>
      </c>
      <c r="M51" s="73">
        <v>3731</v>
      </c>
      <c r="N51" s="73">
        <v>18765.27</v>
      </c>
      <c r="O51" s="73">
        <v>3952</v>
      </c>
      <c r="P51" s="73">
        <v>2465.2800000000002</v>
      </c>
      <c r="Q51" s="73">
        <f t="shared" si="1"/>
        <v>28913.55</v>
      </c>
      <c r="R51" s="73">
        <f t="shared" si="0"/>
        <v>101086.45</v>
      </c>
    </row>
    <row r="52" spans="2:18" ht="38.25" customHeight="1" x14ac:dyDescent="0.2">
      <c r="B52" s="70">
        <v>37</v>
      </c>
      <c r="C52" s="68" t="s">
        <v>267</v>
      </c>
      <c r="D52" s="68" t="s">
        <v>89</v>
      </c>
      <c r="E52" s="68" t="s">
        <v>420</v>
      </c>
      <c r="F52" s="69" t="s">
        <v>211</v>
      </c>
      <c r="G52" s="70" t="s">
        <v>24</v>
      </c>
      <c r="H52" s="74">
        <v>45108</v>
      </c>
      <c r="I52" s="74">
        <v>45292</v>
      </c>
      <c r="J52" s="73">
        <v>130000</v>
      </c>
      <c r="K52" s="73">
        <v>0</v>
      </c>
      <c r="L52" s="73">
        <v>130000</v>
      </c>
      <c r="M52" s="73">
        <v>3731</v>
      </c>
      <c r="N52" s="73">
        <v>19162.12</v>
      </c>
      <c r="O52" s="73">
        <v>3952</v>
      </c>
      <c r="P52" s="73">
        <v>25</v>
      </c>
      <c r="Q52" s="73">
        <f t="shared" si="1"/>
        <v>26870.12</v>
      </c>
      <c r="R52" s="73">
        <f t="shared" si="0"/>
        <v>103129.88</v>
      </c>
    </row>
    <row r="53" spans="2:18" ht="38.25" customHeight="1" x14ac:dyDescent="0.2">
      <c r="B53" s="121">
        <v>38</v>
      </c>
      <c r="C53" s="68" t="s">
        <v>438</v>
      </c>
      <c r="D53" s="68" t="s">
        <v>89</v>
      </c>
      <c r="E53" s="68" t="s">
        <v>269</v>
      </c>
      <c r="F53" s="69" t="s">
        <v>211</v>
      </c>
      <c r="G53" s="70" t="s">
        <v>21</v>
      </c>
      <c r="H53" s="74">
        <v>45108</v>
      </c>
      <c r="I53" s="74">
        <v>45292</v>
      </c>
      <c r="J53" s="73">
        <v>51000</v>
      </c>
      <c r="K53" s="73">
        <v>0</v>
      </c>
      <c r="L53" s="73">
        <v>51000</v>
      </c>
      <c r="M53" s="73">
        <v>1463.7</v>
      </c>
      <c r="N53" s="73">
        <v>1995.14</v>
      </c>
      <c r="O53" s="73">
        <v>1550.4</v>
      </c>
      <c r="P53" s="73">
        <v>877.9</v>
      </c>
      <c r="Q53" s="73">
        <f t="shared" si="1"/>
        <v>5887.1399999999994</v>
      </c>
      <c r="R53" s="73">
        <f t="shared" si="0"/>
        <v>45112.86</v>
      </c>
    </row>
    <row r="54" spans="2:18" ht="33.950000000000003" customHeight="1" x14ac:dyDescent="0.2">
      <c r="B54" s="70">
        <v>39</v>
      </c>
      <c r="C54" s="68" t="s">
        <v>270</v>
      </c>
      <c r="D54" s="68" t="s">
        <v>89</v>
      </c>
      <c r="E54" s="68" t="s">
        <v>269</v>
      </c>
      <c r="F54" s="69" t="s">
        <v>211</v>
      </c>
      <c r="G54" s="70" t="s">
        <v>21</v>
      </c>
      <c r="H54" s="74">
        <v>44986</v>
      </c>
      <c r="I54" s="74">
        <v>45292</v>
      </c>
      <c r="J54" s="73">
        <v>51000</v>
      </c>
      <c r="K54" s="73">
        <v>0</v>
      </c>
      <c r="L54" s="73">
        <v>51000</v>
      </c>
      <c r="M54" s="73">
        <v>1463.7</v>
      </c>
      <c r="N54" s="73">
        <v>1995.14</v>
      </c>
      <c r="O54" s="73">
        <v>1550.4</v>
      </c>
      <c r="P54" s="73">
        <v>877.9</v>
      </c>
      <c r="Q54" s="73">
        <f t="shared" si="1"/>
        <v>5887.1399999999994</v>
      </c>
      <c r="R54" s="73">
        <f t="shared" si="0"/>
        <v>45112.86</v>
      </c>
    </row>
    <row r="55" spans="2:18" ht="38.25" customHeight="1" x14ac:dyDescent="0.2">
      <c r="B55" s="70">
        <v>40</v>
      </c>
      <c r="C55" s="68" t="s">
        <v>271</v>
      </c>
      <c r="D55" s="68" t="s">
        <v>89</v>
      </c>
      <c r="E55" s="68" t="s">
        <v>272</v>
      </c>
      <c r="F55" s="69" t="s">
        <v>211</v>
      </c>
      <c r="G55" s="70" t="s">
        <v>21</v>
      </c>
      <c r="H55" s="74">
        <v>45108</v>
      </c>
      <c r="I55" s="74">
        <v>45292</v>
      </c>
      <c r="J55" s="73">
        <v>51000</v>
      </c>
      <c r="K55" s="73">
        <v>0</v>
      </c>
      <c r="L55" s="73">
        <v>51000</v>
      </c>
      <c r="M55" s="73">
        <v>1463.7</v>
      </c>
      <c r="N55" s="73">
        <v>1995.14</v>
      </c>
      <c r="O55" s="73">
        <v>1550.4</v>
      </c>
      <c r="P55" s="73">
        <v>125</v>
      </c>
      <c r="Q55" s="73">
        <f t="shared" si="1"/>
        <v>5134.24</v>
      </c>
      <c r="R55" s="73">
        <f t="shared" si="0"/>
        <v>45865.760000000002</v>
      </c>
    </row>
    <row r="56" spans="2:18" ht="38.25" customHeight="1" x14ac:dyDescent="0.2">
      <c r="B56" s="121">
        <v>41</v>
      </c>
      <c r="C56" s="68" t="s">
        <v>273</v>
      </c>
      <c r="D56" s="68" t="s">
        <v>89</v>
      </c>
      <c r="E56" s="68" t="s">
        <v>274</v>
      </c>
      <c r="F56" s="69" t="s">
        <v>211</v>
      </c>
      <c r="G56" s="70" t="s">
        <v>21</v>
      </c>
      <c r="H56" s="74">
        <v>45108</v>
      </c>
      <c r="I56" s="74">
        <v>45292</v>
      </c>
      <c r="J56" s="73">
        <v>70000</v>
      </c>
      <c r="K56" s="73">
        <v>0</v>
      </c>
      <c r="L56" s="73">
        <v>70000</v>
      </c>
      <c r="M56" s="73">
        <v>2009</v>
      </c>
      <c r="N56" s="73">
        <v>5368.48</v>
      </c>
      <c r="O56" s="73">
        <v>2128</v>
      </c>
      <c r="P56" s="73">
        <v>125</v>
      </c>
      <c r="Q56" s="73">
        <f t="shared" si="1"/>
        <v>9630.48</v>
      </c>
      <c r="R56" s="73">
        <f t="shared" si="0"/>
        <v>60369.520000000004</v>
      </c>
    </row>
    <row r="57" spans="2:18" ht="38.25" customHeight="1" x14ac:dyDescent="0.2">
      <c r="B57" s="70">
        <v>42</v>
      </c>
      <c r="C57" s="68" t="s">
        <v>275</v>
      </c>
      <c r="D57" s="68" t="s">
        <v>123</v>
      </c>
      <c r="E57" s="68" t="s">
        <v>276</v>
      </c>
      <c r="F57" s="69" t="s">
        <v>211</v>
      </c>
      <c r="G57" s="70" t="s">
        <v>21</v>
      </c>
      <c r="H57" s="74">
        <v>45108</v>
      </c>
      <c r="I57" s="74">
        <v>45292</v>
      </c>
      <c r="J57" s="73">
        <v>80000</v>
      </c>
      <c r="K57" s="73">
        <v>0</v>
      </c>
      <c r="L57" s="73">
        <v>80000</v>
      </c>
      <c r="M57" s="73">
        <v>2296</v>
      </c>
      <c r="N57" s="73">
        <v>7400.87</v>
      </c>
      <c r="O57" s="73">
        <v>2432</v>
      </c>
      <c r="P57" s="73">
        <v>125</v>
      </c>
      <c r="Q57" s="73">
        <f t="shared" si="1"/>
        <v>12253.869999999999</v>
      </c>
      <c r="R57" s="73">
        <f t="shared" si="0"/>
        <v>67746.13</v>
      </c>
    </row>
    <row r="58" spans="2:18" ht="38.25" customHeight="1" x14ac:dyDescent="0.2">
      <c r="B58" s="70">
        <v>43</v>
      </c>
      <c r="C58" s="68" t="s">
        <v>277</v>
      </c>
      <c r="D58" s="68" t="s">
        <v>123</v>
      </c>
      <c r="E58" s="68" t="s">
        <v>415</v>
      </c>
      <c r="F58" s="69" t="s">
        <v>211</v>
      </c>
      <c r="G58" s="70" t="s">
        <v>21</v>
      </c>
      <c r="H58" s="74">
        <v>45108</v>
      </c>
      <c r="I58" s="74">
        <v>45292</v>
      </c>
      <c r="J58" s="73">
        <v>65000</v>
      </c>
      <c r="K58" s="73">
        <v>0</v>
      </c>
      <c r="L58" s="73">
        <v>65000</v>
      </c>
      <c r="M58" s="73">
        <v>1865.5</v>
      </c>
      <c r="N58" s="73">
        <v>4427.58</v>
      </c>
      <c r="O58" s="73">
        <v>1976</v>
      </c>
      <c r="P58" s="73">
        <v>125</v>
      </c>
      <c r="Q58" s="73">
        <f t="shared" si="1"/>
        <v>8394.08</v>
      </c>
      <c r="R58" s="73">
        <f t="shared" si="0"/>
        <v>56605.919999999998</v>
      </c>
    </row>
    <row r="59" spans="2:18" ht="38.25" customHeight="1" x14ac:dyDescent="0.2">
      <c r="B59" s="70">
        <v>44</v>
      </c>
      <c r="C59" s="68" t="s">
        <v>414</v>
      </c>
      <c r="D59" s="68" t="s">
        <v>123</v>
      </c>
      <c r="E59" s="68" t="s">
        <v>132</v>
      </c>
      <c r="F59" s="69" t="s">
        <v>211</v>
      </c>
      <c r="G59" s="70" t="s">
        <v>24</v>
      </c>
      <c r="H59" s="81">
        <v>45078</v>
      </c>
      <c r="I59" s="81">
        <v>45231</v>
      </c>
      <c r="J59" s="73">
        <v>60000</v>
      </c>
      <c r="K59" s="73">
        <v>0</v>
      </c>
      <c r="L59" s="73">
        <v>60000</v>
      </c>
      <c r="M59" s="73">
        <v>1722</v>
      </c>
      <c r="N59" s="73">
        <v>3486.68</v>
      </c>
      <c r="O59" s="73">
        <v>1824</v>
      </c>
      <c r="P59" s="73">
        <v>25</v>
      </c>
      <c r="Q59" s="73">
        <f>SUM(M59:P59)</f>
        <v>7057.68</v>
      </c>
      <c r="R59" s="73">
        <f>(L59-Q59)</f>
        <v>52942.32</v>
      </c>
    </row>
    <row r="60" spans="2:18" ht="38.25" customHeight="1" x14ac:dyDescent="0.2">
      <c r="B60" s="121">
        <v>45</v>
      </c>
      <c r="C60" s="68" t="s">
        <v>278</v>
      </c>
      <c r="D60" s="68" t="s">
        <v>123</v>
      </c>
      <c r="E60" s="68" t="s">
        <v>421</v>
      </c>
      <c r="F60" s="69" t="s">
        <v>211</v>
      </c>
      <c r="G60" s="70" t="s">
        <v>21</v>
      </c>
      <c r="H60" s="74">
        <v>45108</v>
      </c>
      <c r="I60" s="74">
        <v>45292</v>
      </c>
      <c r="J60" s="73">
        <v>51000</v>
      </c>
      <c r="K60" s="73">
        <v>0</v>
      </c>
      <c r="L60" s="73">
        <v>51000</v>
      </c>
      <c r="M60" s="73">
        <v>1463.7</v>
      </c>
      <c r="N60" s="73">
        <v>1995.14</v>
      </c>
      <c r="O60" s="73">
        <v>1550.4</v>
      </c>
      <c r="P60" s="73">
        <v>125</v>
      </c>
      <c r="Q60" s="73">
        <f t="shared" si="1"/>
        <v>5134.24</v>
      </c>
      <c r="R60" s="73">
        <f t="shared" si="0"/>
        <v>45865.760000000002</v>
      </c>
    </row>
    <row r="61" spans="2:18" ht="38.25" customHeight="1" x14ac:dyDescent="0.2">
      <c r="B61" s="70">
        <v>46</v>
      </c>
      <c r="C61" s="68" t="s">
        <v>280</v>
      </c>
      <c r="D61" s="68" t="s">
        <v>123</v>
      </c>
      <c r="E61" s="68" t="s">
        <v>421</v>
      </c>
      <c r="F61" s="69" t="s">
        <v>211</v>
      </c>
      <c r="G61" s="70" t="s">
        <v>24</v>
      </c>
      <c r="H61" s="74">
        <v>45108</v>
      </c>
      <c r="I61" s="74">
        <v>45292</v>
      </c>
      <c r="J61" s="73">
        <v>51000</v>
      </c>
      <c r="K61" s="73">
        <v>0</v>
      </c>
      <c r="L61" s="73">
        <v>51000</v>
      </c>
      <c r="M61" s="73">
        <v>1463.7</v>
      </c>
      <c r="N61" s="73">
        <v>1172.45</v>
      </c>
      <c r="O61" s="73">
        <v>1550.4</v>
      </c>
      <c r="P61" s="73">
        <v>125</v>
      </c>
      <c r="Q61" s="73">
        <f t="shared" si="1"/>
        <v>4311.55</v>
      </c>
      <c r="R61" s="73">
        <f t="shared" si="0"/>
        <v>46688.45</v>
      </c>
    </row>
    <row r="62" spans="2:18" ht="38.25" customHeight="1" x14ac:dyDescent="0.2">
      <c r="B62" s="70">
        <v>47</v>
      </c>
      <c r="C62" s="68" t="s">
        <v>281</v>
      </c>
      <c r="D62" s="68" t="s">
        <v>282</v>
      </c>
      <c r="E62" s="68" t="s">
        <v>283</v>
      </c>
      <c r="F62" s="69" t="s">
        <v>211</v>
      </c>
      <c r="G62" s="70" t="s">
        <v>21</v>
      </c>
      <c r="H62" s="74">
        <v>45108</v>
      </c>
      <c r="I62" s="74">
        <v>45292</v>
      </c>
      <c r="J62" s="73">
        <v>130000</v>
      </c>
      <c r="K62" s="73">
        <v>0</v>
      </c>
      <c r="L62" s="73">
        <v>130000</v>
      </c>
      <c r="M62" s="73">
        <v>3731</v>
      </c>
      <c r="N62" s="73">
        <v>18368.43</v>
      </c>
      <c r="O62" s="73">
        <v>3952</v>
      </c>
      <c r="P62" s="73">
        <v>3299.76</v>
      </c>
      <c r="Q62" s="73">
        <f t="shared" si="1"/>
        <v>29351.190000000002</v>
      </c>
      <c r="R62" s="73">
        <f t="shared" si="0"/>
        <v>100648.81</v>
      </c>
    </row>
    <row r="63" spans="2:18" ht="38.25" customHeight="1" x14ac:dyDescent="0.2">
      <c r="B63" s="121">
        <v>48</v>
      </c>
      <c r="C63" s="68" t="s">
        <v>284</v>
      </c>
      <c r="D63" s="68" t="s">
        <v>285</v>
      </c>
      <c r="E63" s="68" t="s">
        <v>436</v>
      </c>
      <c r="F63" s="69" t="s">
        <v>211</v>
      </c>
      <c r="G63" s="70" t="s">
        <v>21</v>
      </c>
      <c r="H63" s="74">
        <v>45108</v>
      </c>
      <c r="I63" s="74">
        <v>45292</v>
      </c>
      <c r="J63" s="73">
        <v>130000</v>
      </c>
      <c r="K63" s="73">
        <v>0</v>
      </c>
      <c r="L63" s="73">
        <v>130000</v>
      </c>
      <c r="M63" s="73">
        <v>3731</v>
      </c>
      <c r="N63" s="73">
        <v>19162.12</v>
      </c>
      <c r="O63" s="73">
        <v>3952</v>
      </c>
      <c r="P63" s="73">
        <v>125</v>
      </c>
      <c r="Q63" s="73">
        <f t="shared" si="1"/>
        <v>26970.12</v>
      </c>
      <c r="R63" s="73">
        <f t="shared" si="0"/>
        <v>103029.88</v>
      </c>
    </row>
    <row r="64" spans="2:18" ht="38.25" customHeight="1" x14ac:dyDescent="0.2">
      <c r="B64" s="70">
        <v>49</v>
      </c>
      <c r="C64" s="68" t="s">
        <v>286</v>
      </c>
      <c r="D64" s="68" t="s">
        <v>285</v>
      </c>
      <c r="E64" s="68" t="s">
        <v>422</v>
      </c>
      <c r="F64" s="69" t="s">
        <v>211</v>
      </c>
      <c r="G64" s="70" t="s">
        <v>24</v>
      </c>
      <c r="H64" s="74">
        <v>45108</v>
      </c>
      <c r="I64" s="74">
        <v>45292</v>
      </c>
      <c r="J64" s="73">
        <v>65000</v>
      </c>
      <c r="K64" s="73">
        <v>0</v>
      </c>
      <c r="L64" s="73">
        <v>65000</v>
      </c>
      <c r="M64" s="73">
        <v>1865.5</v>
      </c>
      <c r="N64" s="73">
        <v>4427.58</v>
      </c>
      <c r="O64" s="73">
        <v>1976</v>
      </c>
      <c r="P64" s="73">
        <v>25</v>
      </c>
      <c r="Q64" s="73">
        <f t="shared" si="1"/>
        <v>8294.08</v>
      </c>
      <c r="R64" s="73">
        <f t="shared" si="0"/>
        <v>56705.919999999998</v>
      </c>
    </row>
    <row r="65" spans="2:18" ht="38.25" customHeight="1" x14ac:dyDescent="0.2">
      <c r="B65" s="70">
        <v>50</v>
      </c>
      <c r="C65" s="68" t="s">
        <v>440</v>
      </c>
      <c r="D65" s="68" t="s">
        <v>285</v>
      </c>
      <c r="E65" s="68" t="s">
        <v>423</v>
      </c>
      <c r="F65" s="69" t="s">
        <v>211</v>
      </c>
      <c r="G65" s="70" t="s">
        <v>21</v>
      </c>
      <c r="H65" s="74">
        <v>45108</v>
      </c>
      <c r="I65" s="74">
        <v>45292</v>
      </c>
      <c r="J65" s="73">
        <v>130000</v>
      </c>
      <c r="K65" s="73">
        <v>0</v>
      </c>
      <c r="L65" s="73">
        <v>130000</v>
      </c>
      <c r="M65" s="73">
        <v>3731</v>
      </c>
      <c r="N65" s="73">
        <v>18765.27</v>
      </c>
      <c r="O65" s="73">
        <v>3952</v>
      </c>
      <c r="P65" s="73">
        <v>1712.38</v>
      </c>
      <c r="Q65" s="73">
        <f t="shared" si="1"/>
        <v>28160.65</v>
      </c>
      <c r="R65" s="73">
        <f t="shared" si="0"/>
        <v>101839.35</v>
      </c>
    </row>
    <row r="66" spans="2:18" ht="38.25" customHeight="1" x14ac:dyDescent="0.2">
      <c r="B66" s="70">
        <v>51</v>
      </c>
      <c r="C66" s="68" t="s">
        <v>155</v>
      </c>
      <c r="D66" s="68" t="s">
        <v>160</v>
      </c>
      <c r="E66" s="68" t="s">
        <v>439</v>
      </c>
      <c r="F66" s="69" t="s">
        <v>211</v>
      </c>
      <c r="G66" s="70" t="s">
        <v>21</v>
      </c>
      <c r="H66" s="74">
        <v>45108</v>
      </c>
      <c r="I66" s="81">
        <v>45292</v>
      </c>
      <c r="J66" s="73">
        <v>100000</v>
      </c>
      <c r="K66" s="73">
        <v>0</v>
      </c>
      <c r="L66" s="73">
        <v>100000</v>
      </c>
      <c r="M66" s="73">
        <v>2870</v>
      </c>
      <c r="N66" s="73">
        <v>12105.37</v>
      </c>
      <c r="O66" s="73">
        <v>3040</v>
      </c>
      <c r="P66" s="73">
        <v>1625</v>
      </c>
      <c r="Q66" s="73">
        <f>SUM(M66:P66)</f>
        <v>19640.370000000003</v>
      </c>
      <c r="R66" s="73">
        <f>(L66-Q66)</f>
        <v>80359.63</v>
      </c>
    </row>
    <row r="67" spans="2:18" ht="38.25" customHeight="1" x14ac:dyDescent="0.2">
      <c r="B67" s="70">
        <v>52</v>
      </c>
      <c r="C67" s="68" t="s">
        <v>437</v>
      </c>
      <c r="D67" s="68" t="s">
        <v>160</v>
      </c>
      <c r="E67" s="68" t="s">
        <v>424</v>
      </c>
      <c r="F67" s="69" t="s">
        <v>211</v>
      </c>
      <c r="G67" s="70" t="s">
        <v>21</v>
      </c>
      <c r="H67" s="81">
        <v>45047</v>
      </c>
      <c r="I67" s="81">
        <v>45200</v>
      </c>
      <c r="J67" s="73">
        <v>65000</v>
      </c>
      <c r="K67" s="73">
        <v>0</v>
      </c>
      <c r="L67" s="73">
        <v>65000</v>
      </c>
      <c r="M67" s="73">
        <v>1865.5</v>
      </c>
      <c r="N67" s="73">
        <v>4427.58</v>
      </c>
      <c r="O67" s="73">
        <v>1976</v>
      </c>
      <c r="P67" s="73">
        <v>125</v>
      </c>
      <c r="Q67" s="73">
        <f>SUM(M67:P67)</f>
        <v>8394.08</v>
      </c>
      <c r="R67" s="73">
        <f>(L67-Q67)</f>
        <v>56605.919999999998</v>
      </c>
    </row>
    <row r="68" spans="2:18" ht="38.25" customHeight="1" x14ac:dyDescent="0.2">
      <c r="B68" s="70">
        <v>53</v>
      </c>
      <c r="C68" s="68" t="s">
        <v>443</v>
      </c>
      <c r="D68" s="68" t="s">
        <v>160</v>
      </c>
      <c r="E68" s="68" t="s">
        <v>444</v>
      </c>
      <c r="F68" s="69" t="s">
        <v>211</v>
      </c>
      <c r="G68" s="70" t="s">
        <v>24</v>
      </c>
      <c r="H68" s="81">
        <v>45139</v>
      </c>
      <c r="I68" s="81">
        <v>45292</v>
      </c>
      <c r="J68" s="73">
        <v>60000</v>
      </c>
      <c r="K68" s="73">
        <v>0</v>
      </c>
      <c r="L68" s="73">
        <v>60000</v>
      </c>
      <c r="M68" s="73">
        <v>1722</v>
      </c>
      <c r="N68" s="73">
        <v>3486.68</v>
      </c>
      <c r="O68" s="73">
        <v>1824</v>
      </c>
      <c r="P68" s="73">
        <v>25</v>
      </c>
      <c r="Q68" s="73">
        <v>7057.68</v>
      </c>
      <c r="R68" s="73">
        <v>52942.32</v>
      </c>
    </row>
    <row r="69" spans="2:18" ht="38.1" customHeight="1" x14ac:dyDescent="0.2">
      <c r="B69" s="121">
        <v>54</v>
      </c>
      <c r="C69" s="68" t="s">
        <v>287</v>
      </c>
      <c r="D69" s="68" t="s">
        <v>285</v>
      </c>
      <c r="E69" s="68" t="s">
        <v>422</v>
      </c>
      <c r="F69" s="69" t="s">
        <v>211</v>
      </c>
      <c r="G69" s="70" t="s">
        <v>24</v>
      </c>
      <c r="H69" s="74">
        <v>45108</v>
      </c>
      <c r="I69" s="74">
        <v>45292</v>
      </c>
      <c r="J69" s="73">
        <v>65000</v>
      </c>
      <c r="K69" s="73">
        <v>0</v>
      </c>
      <c r="L69" s="73">
        <v>65000</v>
      </c>
      <c r="M69" s="73">
        <v>1865.5</v>
      </c>
      <c r="N69" s="73">
        <v>4427.58</v>
      </c>
      <c r="O69" s="73">
        <v>1976</v>
      </c>
      <c r="P69" s="73">
        <v>125</v>
      </c>
      <c r="Q69" s="73">
        <f t="shared" si="1"/>
        <v>8394.08</v>
      </c>
      <c r="R69" s="73">
        <f t="shared" si="0"/>
        <v>56605.919999999998</v>
      </c>
    </row>
    <row r="70" spans="2:18" ht="38.25" customHeight="1" x14ac:dyDescent="0.2">
      <c r="B70" s="70">
        <v>55</v>
      </c>
      <c r="C70" s="68" t="s">
        <v>289</v>
      </c>
      <c r="D70" s="68" t="s">
        <v>285</v>
      </c>
      <c r="E70" s="68" t="s">
        <v>424</v>
      </c>
      <c r="F70" s="69" t="s">
        <v>211</v>
      </c>
      <c r="G70" s="70" t="s">
        <v>21</v>
      </c>
      <c r="H70" s="74">
        <v>45108</v>
      </c>
      <c r="I70" s="74">
        <v>45292</v>
      </c>
      <c r="J70" s="73">
        <v>65000</v>
      </c>
      <c r="K70" s="73">
        <v>0</v>
      </c>
      <c r="L70" s="73">
        <v>65000</v>
      </c>
      <c r="M70" s="73">
        <v>1865.5</v>
      </c>
      <c r="N70" s="73">
        <v>4427.58</v>
      </c>
      <c r="O70" s="73">
        <v>1976</v>
      </c>
      <c r="P70" s="73">
        <v>125</v>
      </c>
      <c r="Q70" s="73">
        <f t="shared" si="1"/>
        <v>8394.08</v>
      </c>
      <c r="R70" s="73">
        <f t="shared" si="0"/>
        <v>56605.919999999998</v>
      </c>
    </row>
    <row r="71" spans="2:18" ht="38.25" customHeight="1" x14ac:dyDescent="0.2">
      <c r="B71" s="70">
        <v>56</v>
      </c>
      <c r="C71" s="68" t="s">
        <v>409</v>
      </c>
      <c r="D71" s="68" t="s">
        <v>160</v>
      </c>
      <c r="E71" s="68" t="s">
        <v>424</v>
      </c>
      <c r="F71" s="69" t="s">
        <v>211</v>
      </c>
      <c r="G71" s="70" t="s">
        <v>21</v>
      </c>
      <c r="H71" s="81">
        <v>44931</v>
      </c>
      <c r="I71" s="81">
        <v>44936</v>
      </c>
      <c r="J71" s="73">
        <v>65000</v>
      </c>
      <c r="K71" s="73">
        <v>0</v>
      </c>
      <c r="L71" s="73">
        <v>65000</v>
      </c>
      <c r="M71" s="73">
        <v>1865.5</v>
      </c>
      <c r="N71" s="73">
        <v>4427.58</v>
      </c>
      <c r="O71" s="73">
        <v>1976</v>
      </c>
      <c r="P71" s="73">
        <v>125</v>
      </c>
      <c r="Q71" s="73">
        <f t="shared" ref="Q71:Q76" si="2">SUM(M71:P71)</f>
        <v>8394.08</v>
      </c>
      <c r="R71" s="73">
        <f t="shared" ref="R71:R76" si="3">(L71-Q71)</f>
        <v>56605.919999999998</v>
      </c>
    </row>
    <row r="72" spans="2:18" ht="38.25" customHeight="1" x14ac:dyDescent="0.2">
      <c r="B72" s="70">
        <v>57</v>
      </c>
      <c r="C72" s="68" t="s">
        <v>454</v>
      </c>
      <c r="D72" s="68" t="s">
        <v>456</v>
      </c>
      <c r="E72" s="68" t="s">
        <v>424</v>
      </c>
      <c r="F72" s="69" t="s">
        <v>211</v>
      </c>
      <c r="G72" s="70" t="s">
        <v>21</v>
      </c>
      <c r="H72" s="81">
        <v>45170</v>
      </c>
      <c r="I72" s="81">
        <v>45323</v>
      </c>
      <c r="J72" s="73">
        <v>65000</v>
      </c>
      <c r="K72" s="73">
        <v>0</v>
      </c>
      <c r="L72" s="73">
        <v>65000</v>
      </c>
      <c r="M72" s="73">
        <v>1865.5</v>
      </c>
      <c r="N72" s="73">
        <v>4427.58</v>
      </c>
      <c r="O72" s="73">
        <v>1976</v>
      </c>
      <c r="P72" s="73">
        <v>25</v>
      </c>
      <c r="Q72" s="73">
        <f t="shared" si="2"/>
        <v>8294.08</v>
      </c>
      <c r="R72" s="73">
        <f t="shared" si="3"/>
        <v>56705.919999999998</v>
      </c>
    </row>
    <row r="73" spans="2:18" ht="38.25" customHeight="1" x14ac:dyDescent="0.2">
      <c r="B73" s="70">
        <v>58</v>
      </c>
      <c r="C73" s="68" t="s">
        <v>455</v>
      </c>
      <c r="D73" s="68" t="s">
        <v>160</v>
      </c>
      <c r="E73" s="68" t="s">
        <v>457</v>
      </c>
      <c r="F73" s="69" t="s">
        <v>211</v>
      </c>
      <c r="G73" s="70" t="s">
        <v>21</v>
      </c>
      <c r="H73" s="81">
        <v>45170</v>
      </c>
      <c r="I73" s="81">
        <v>45323</v>
      </c>
      <c r="J73" s="73">
        <v>65000</v>
      </c>
      <c r="K73" s="73">
        <v>0</v>
      </c>
      <c r="L73" s="73">
        <v>65000</v>
      </c>
      <c r="M73" s="73">
        <v>1865.5</v>
      </c>
      <c r="N73" s="73">
        <v>4427.58</v>
      </c>
      <c r="O73" s="73">
        <v>1976</v>
      </c>
      <c r="P73" s="73">
        <v>25</v>
      </c>
      <c r="Q73" s="73">
        <f t="shared" si="2"/>
        <v>8294.08</v>
      </c>
      <c r="R73" s="73">
        <f t="shared" si="3"/>
        <v>56705.919999999998</v>
      </c>
    </row>
    <row r="74" spans="2:18" ht="38.25" customHeight="1" x14ac:dyDescent="0.2">
      <c r="B74" s="70">
        <v>59</v>
      </c>
      <c r="C74" s="68" t="s">
        <v>458</v>
      </c>
      <c r="D74" s="68" t="s">
        <v>459</v>
      </c>
      <c r="E74" s="68" t="s">
        <v>424</v>
      </c>
      <c r="F74" s="69" t="s">
        <v>211</v>
      </c>
      <c r="G74" s="70" t="s">
        <v>21</v>
      </c>
      <c r="H74" s="81">
        <v>45170</v>
      </c>
      <c r="I74" s="81">
        <v>45323</v>
      </c>
      <c r="J74" s="73">
        <v>65000</v>
      </c>
      <c r="K74" s="73">
        <v>0</v>
      </c>
      <c r="L74" s="73">
        <v>65000</v>
      </c>
      <c r="M74" s="73">
        <v>1865.5</v>
      </c>
      <c r="N74" s="73">
        <v>4427.58</v>
      </c>
      <c r="O74" s="73">
        <v>1976</v>
      </c>
      <c r="P74" s="73">
        <v>25</v>
      </c>
      <c r="Q74" s="73">
        <f t="shared" si="2"/>
        <v>8294.08</v>
      </c>
      <c r="R74" s="73">
        <f t="shared" si="3"/>
        <v>56705.919999999998</v>
      </c>
    </row>
    <row r="75" spans="2:18" ht="38.25" customHeight="1" x14ac:dyDescent="0.2">
      <c r="B75" s="70">
        <v>60</v>
      </c>
      <c r="C75" s="68" t="s">
        <v>460</v>
      </c>
      <c r="D75" s="68" t="s">
        <v>461</v>
      </c>
      <c r="E75" s="68" t="s">
        <v>424</v>
      </c>
      <c r="F75" s="69" t="s">
        <v>211</v>
      </c>
      <c r="G75" s="70" t="s">
        <v>21</v>
      </c>
      <c r="H75" s="81">
        <v>45170</v>
      </c>
      <c r="I75" s="81">
        <v>45323</v>
      </c>
      <c r="J75" s="73">
        <v>65000</v>
      </c>
      <c r="K75" s="73">
        <v>0</v>
      </c>
      <c r="L75" s="73">
        <v>65000</v>
      </c>
      <c r="M75" s="73">
        <v>1865.5</v>
      </c>
      <c r="N75" s="73">
        <v>4427.58</v>
      </c>
      <c r="O75" s="73">
        <v>1976</v>
      </c>
      <c r="P75" s="73">
        <v>25</v>
      </c>
      <c r="Q75" s="73">
        <f t="shared" si="2"/>
        <v>8294.08</v>
      </c>
      <c r="R75" s="73">
        <f t="shared" si="3"/>
        <v>56705.919999999998</v>
      </c>
    </row>
    <row r="76" spans="2:18" ht="38.25" customHeight="1" x14ac:dyDescent="0.2">
      <c r="B76" s="70">
        <v>61</v>
      </c>
      <c r="C76" s="68" t="s">
        <v>462</v>
      </c>
      <c r="D76" s="68" t="s">
        <v>461</v>
      </c>
      <c r="E76" s="68" t="s">
        <v>463</v>
      </c>
      <c r="F76" s="69" t="s">
        <v>211</v>
      </c>
      <c r="G76" s="70" t="s">
        <v>21</v>
      </c>
      <c r="H76" s="81">
        <v>45170</v>
      </c>
      <c r="I76" s="81">
        <v>45323</v>
      </c>
      <c r="J76" s="73">
        <v>65000</v>
      </c>
      <c r="K76" s="73">
        <v>0</v>
      </c>
      <c r="L76" s="73">
        <v>65000</v>
      </c>
      <c r="M76" s="73">
        <v>1865.5</v>
      </c>
      <c r="N76" s="73">
        <v>4427.58</v>
      </c>
      <c r="O76" s="73">
        <v>1976</v>
      </c>
      <c r="P76" s="73">
        <v>25</v>
      </c>
      <c r="Q76" s="73">
        <f t="shared" si="2"/>
        <v>8294.08</v>
      </c>
      <c r="R76" s="73">
        <f t="shared" si="3"/>
        <v>56705.919999999998</v>
      </c>
    </row>
    <row r="77" spans="2:18" ht="38.25" customHeight="1" x14ac:dyDescent="0.2">
      <c r="B77" s="70">
        <v>62</v>
      </c>
      <c r="C77" s="68" t="s">
        <v>290</v>
      </c>
      <c r="D77" s="68" t="s">
        <v>291</v>
      </c>
      <c r="E77" s="68" t="s">
        <v>165</v>
      </c>
      <c r="F77" s="69" t="s">
        <v>211</v>
      </c>
      <c r="G77" s="70" t="s">
        <v>21</v>
      </c>
      <c r="H77" s="74">
        <v>45108</v>
      </c>
      <c r="I77" s="74">
        <v>45292</v>
      </c>
      <c r="J77" s="73">
        <v>70000</v>
      </c>
      <c r="K77" s="73">
        <v>0</v>
      </c>
      <c r="L77" s="73">
        <v>70000</v>
      </c>
      <c r="M77" s="73">
        <v>2009</v>
      </c>
      <c r="N77" s="73">
        <v>5368.48</v>
      </c>
      <c r="O77" s="73">
        <v>2128</v>
      </c>
      <c r="P77" s="73">
        <v>877.9</v>
      </c>
      <c r="Q77" s="73">
        <f t="shared" si="1"/>
        <v>10383.379999999999</v>
      </c>
      <c r="R77" s="73">
        <f t="shared" si="0"/>
        <v>59616.62</v>
      </c>
    </row>
    <row r="78" spans="2:18" ht="38.25" customHeight="1" x14ac:dyDescent="0.2">
      <c r="B78" s="121">
        <v>63</v>
      </c>
      <c r="C78" s="68" t="s">
        <v>292</v>
      </c>
      <c r="D78" s="68" t="s">
        <v>291</v>
      </c>
      <c r="E78" s="68" t="s">
        <v>165</v>
      </c>
      <c r="F78" s="69" t="s">
        <v>211</v>
      </c>
      <c r="G78" s="70" t="s">
        <v>21</v>
      </c>
      <c r="H78" s="74">
        <v>45108</v>
      </c>
      <c r="I78" s="74">
        <v>45292</v>
      </c>
      <c r="J78" s="73">
        <v>70000</v>
      </c>
      <c r="K78" s="73">
        <v>0</v>
      </c>
      <c r="L78" s="73">
        <v>70000</v>
      </c>
      <c r="M78" s="73">
        <v>2009</v>
      </c>
      <c r="N78" s="73">
        <v>5368.48</v>
      </c>
      <c r="O78" s="73">
        <v>2128</v>
      </c>
      <c r="P78" s="73">
        <v>125</v>
      </c>
      <c r="Q78" s="73">
        <f t="shared" si="1"/>
        <v>9630.48</v>
      </c>
      <c r="R78" s="73">
        <f t="shared" si="0"/>
        <v>60369.520000000004</v>
      </c>
    </row>
    <row r="79" spans="2:18" ht="38.25" customHeight="1" x14ac:dyDescent="0.2">
      <c r="B79" s="70">
        <v>64</v>
      </c>
      <c r="C79" s="68" t="s">
        <v>293</v>
      </c>
      <c r="D79" s="68" t="s">
        <v>291</v>
      </c>
      <c r="E79" s="68" t="s">
        <v>425</v>
      </c>
      <c r="F79" s="69" t="s">
        <v>211</v>
      </c>
      <c r="G79" s="70" t="s">
        <v>21</v>
      </c>
      <c r="H79" s="74">
        <v>45108</v>
      </c>
      <c r="I79" s="74">
        <v>45292</v>
      </c>
      <c r="J79" s="73">
        <v>130000</v>
      </c>
      <c r="K79" s="73">
        <v>0</v>
      </c>
      <c r="L79" s="73">
        <v>130000</v>
      </c>
      <c r="M79" s="73">
        <v>3731</v>
      </c>
      <c r="N79" s="73">
        <v>19162.12</v>
      </c>
      <c r="O79" s="73">
        <v>3952</v>
      </c>
      <c r="P79" s="73">
        <v>18885.599999999999</v>
      </c>
      <c r="Q79" s="73">
        <f t="shared" si="1"/>
        <v>45730.720000000001</v>
      </c>
      <c r="R79" s="73">
        <f t="shared" si="0"/>
        <v>84269.28</v>
      </c>
    </row>
    <row r="80" spans="2:18" ht="38.25" customHeight="1" x14ac:dyDescent="0.2">
      <c r="B80" s="70">
        <v>65</v>
      </c>
      <c r="C80" s="68" t="s">
        <v>294</v>
      </c>
      <c r="D80" s="68" t="s">
        <v>291</v>
      </c>
      <c r="E80" s="68" t="s">
        <v>165</v>
      </c>
      <c r="F80" s="69" t="s">
        <v>211</v>
      </c>
      <c r="G80" s="70" t="s">
        <v>24</v>
      </c>
      <c r="H80" s="74">
        <v>45108</v>
      </c>
      <c r="I80" s="74">
        <v>45292</v>
      </c>
      <c r="J80" s="73">
        <v>70000</v>
      </c>
      <c r="K80" s="73">
        <v>0</v>
      </c>
      <c r="L80" s="73">
        <v>70000</v>
      </c>
      <c r="M80" s="73">
        <v>2009</v>
      </c>
      <c r="N80" s="73">
        <v>5368.48</v>
      </c>
      <c r="O80" s="73">
        <v>2128</v>
      </c>
      <c r="P80" s="73">
        <v>125</v>
      </c>
      <c r="Q80" s="73">
        <f t="shared" si="1"/>
        <v>9630.48</v>
      </c>
      <c r="R80" s="73">
        <f t="shared" si="0"/>
        <v>60369.520000000004</v>
      </c>
    </row>
    <row r="81" spans="1:21" ht="38.25" customHeight="1" x14ac:dyDescent="0.2">
      <c r="B81" s="121">
        <v>66</v>
      </c>
      <c r="C81" s="68" t="s">
        <v>366</v>
      </c>
      <c r="D81" s="68" t="s">
        <v>291</v>
      </c>
      <c r="E81" s="68" t="s">
        <v>367</v>
      </c>
      <c r="F81" s="69" t="s">
        <v>211</v>
      </c>
      <c r="G81" s="70" t="s">
        <v>21</v>
      </c>
      <c r="H81" s="74">
        <v>45108</v>
      </c>
      <c r="I81" s="74">
        <v>45292</v>
      </c>
      <c r="J81" s="73">
        <v>70000</v>
      </c>
      <c r="K81" s="73">
        <v>0</v>
      </c>
      <c r="L81" s="73">
        <v>70000</v>
      </c>
      <c r="M81" s="73">
        <v>2009</v>
      </c>
      <c r="N81" s="73">
        <v>5368.48</v>
      </c>
      <c r="O81" s="73">
        <v>2128</v>
      </c>
      <c r="P81" s="73">
        <v>125</v>
      </c>
      <c r="Q81" s="73">
        <f t="shared" si="1"/>
        <v>9630.48</v>
      </c>
      <c r="R81" s="73">
        <f t="shared" si="0"/>
        <v>60369.520000000004</v>
      </c>
    </row>
    <row r="82" spans="1:21" ht="38.25" customHeight="1" x14ac:dyDescent="0.2">
      <c r="B82" s="70">
        <v>67</v>
      </c>
      <c r="C82" s="68" t="s">
        <v>295</v>
      </c>
      <c r="D82" s="68" t="s">
        <v>291</v>
      </c>
      <c r="E82" s="68" t="s">
        <v>165</v>
      </c>
      <c r="F82" s="69" t="s">
        <v>211</v>
      </c>
      <c r="G82" s="70" t="s">
        <v>21</v>
      </c>
      <c r="H82" s="74">
        <v>45108</v>
      </c>
      <c r="I82" s="74">
        <v>45292</v>
      </c>
      <c r="J82" s="73">
        <v>70000</v>
      </c>
      <c r="K82" s="73">
        <v>0</v>
      </c>
      <c r="L82" s="73">
        <v>70000</v>
      </c>
      <c r="M82" s="73">
        <v>2009</v>
      </c>
      <c r="N82" s="73">
        <v>5368.48</v>
      </c>
      <c r="O82" s="73">
        <v>2128</v>
      </c>
      <c r="P82" s="73">
        <v>125</v>
      </c>
      <c r="Q82" s="73">
        <f t="shared" si="1"/>
        <v>9630.48</v>
      </c>
      <c r="R82" s="73">
        <f t="shared" si="0"/>
        <v>60369.520000000004</v>
      </c>
    </row>
    <row r="83" spans="1:21" ht="38.25" customHeight="1" x14ac:dyDescent="0.2">
      <c r="B83" s="70">
        <v>68</v>
      </c>
      <c r="C83" s="68" t="s">
        <v>296</v>
      </c>
      <c r="D83" s="68" t="s">
        <v>291</v>
      </c>
      <c r="E83" s="68" t="s">
        <v>165</v>
      </c>
      <c r="F83" s="69" t="s">
        <v>211</v>
      </c>
      <c r="G83" s="70" t="s">
        <v>24</v>
      </c>
      <c r="H83" s="74">
        <v>45108</v>
      </c>
      <c r="I83" s="74">
        <v>45292</v>
      </c>
      <c r="J83" s="73">
        <v>70000</v>
      </c>
      <c r="K83" s="73">
        <v>0</v>
      </c>
      <c r="L83" s="73">
        <v>70000</v>
      </c>
      <c r="M83" s="73">
        <v>2009</v>
      </c>
      <c r="N83" s="73">
        <v>5368.48</v>
      </c>
      <c r="O83" s="73">
        <v>2128</v>
      </c>
      <c r="P83" s="73">
        <v>877.9</v>
      </c>
      <c r="Q83" s="73">
        <f t="shared" si="1"/>
        <v>10383.379999999999</v>
      </c>
      <c r="R83" s="73">
        <f t="shared" si="0"/>
        <v>59616.62</v>
      </c>
    </row>
    <row r="84" spans="1:21" ht="38.25" customHeight="1" x14ac:dyDescent="0.2">
      <c r="B84" s="70">
        <v>69</v>
      </c>
      <c r="C84" s="68" t="s">
        <v>297</v>
      </c>
      <c r="D84" s="68" t="s">
        <v>160</v>
      </c>
      <c r="E84" s="68" t="s">
        <v>288</v>
      </c>
      <c r="F84" s="69" t="s">
        <v>211</v>
      </c>
      <c r="G84" s="70" t="s">
        <v>24</v>
      </c>
      <c r="H84" s="74">
        <v>45108</v>
      </c>
      <c r="I84" s="74">
        <v>45292</v>
      </c>
      <c r="J84" s="73">
        <v>65000</v>
      </c>
      <c r="K84" s="73">
        <v>0</v>
      </c>
      <c r="L84" s="73">
        <v>65000</v>
      </c>
      <c r="M84" s="73">
        <v>1865.5</v>
      </c>
      <c r="N84" s="73">
        <v>4427.58</v>
      </c>
      <c r="O84" s="73">
        <v>1976</v>
      </c>
      <c r="P84" s="73">
        <v>125</v>
      </c>
      <c r="Q84" s="73">
        <f t="shared" si="1"/>
        <v>8394.08</v>
      </c>
      <c r="R84" s="73">
        <f t="shared" si="0"/>
        <v>56605.919999999998</v>
      </c>
    </row>
    <row r="85" spans="1:21" ht="38.25" customHeight="1" x14ac:dyDescent="0.2">
      <c r="B85" s="70">
        <v>70</v>
      </c>
      <c r="C85" s="68" t="s">
        <v>298</v>
      </c>
      <c r="D85" s="68" t="s">
        <v>299</v>
      </c>
      <c r="E85" s="68" t="s">
        <v>426</v>
      </c>
      <c r="F85" s="68" t="s">
        <v>211</v>
      </c>
      <c r="G85" s="77" t="s">
        <v>24</v>
      </c>
      <c r="H85" s="78">
        <v>45108</v>
      </c>
      <c r="I85" s="78">
        <v>45292</v>
      </c>
      <c r="J85" s="73">
        <v>130000</v>
      </c>
      <c r="K85" s="73">
        <v>0</v>
      </c>
      <c r="L85" s="73">
        <v>130000</v>
      </c>
      <c r="M85" s="73">
        <v>3731</v>
      </c>
      <c r="N85" s="73">
        <v>19162.12</v>
      </c>
      <c r="O85" s="73">
        <v>3952</v>
      </c>
      <c r="P85" s="73">
        <v>125</v>
      </c>
      <c r="Q85" s="73">
        <v>26970.12</v>
      </c>
      <c r="R85" s="73">
        <f t="shared" si="0"/>
        <v>103029.88</v>
      </c>
    </row>
    <row r="86" spans="1:21" customFormat="1" ht="25.5" customHeight="1" thickBot="1" x14ac:dyDescent="0.25">
      <c r="B86" s="138" t="s">
        <v>184</v>
      </c>
      <c r="C86" s="139"/>
      <c r="D86" s="139"/>
      <c r="E86" s="139"/>
      <c r="F86" s="139"/>
      <c r="G86" s="139"/>
      <c r="H86" s="139"/>
      <c r="I86" s="140"/>
      <c r="J86" s="57">
        <f>SUBTOTAL(109,Table3[SUELDO BRUTO (RD$)])</f>
        <v>6393000</v>
      </c>
      <c r="K86" s="57">
        <f>SUBTOTAL(109,Table3[OTROS ING.])</f>
        <v>0</v>
      </c>
      <c r="L86" s="57">
        <f>SUBTOTAL(109,Table3[TOTALl ING.])</f>
        <v>6393000</v>
      </c>
      <c r="M86" s="57">
        <f>SUM(M16:M85)</f>
        <v>183479.09999999998</v>
      </c>
      <c r="N86" s="57">
        <f>SUBTOTAL(109,Table3[ISR])</f>
        <v>731112.19999999949</v>
      </c>
      <c r="O86" s="57">
        <f>SUM(O16:O85)</f>
        <v>194347.19999999995</v>
      </c>
      <c r="P86" s="57">
        <f>SUBTOTAL(109,Table3[OTROS DESC.])</f>
        <v>64690.220000000008</v>
      </c>
      <c r="Q86" s="57">
        <f>SUBTOTAL(109,Table3[TOTAL DESC.])</f>
        <v>1173628.7199999997</v>
      </c>
      <c r="R86" s="57">
        <f>SUBTOTAL(109,Table3[NETO])</f>
        <v>5219371.2799999975</v>
      </c>
      <c r="S86" s="4"/>
      <c r="T86" s="4"/>
      <c r="U86" s="4"/>
    </row>
    <row r="87" spans="1:21" ht="25.5" customHeight="1" x14ac:dyDescent="0.2">
      <c r="B87" s="58"/>
      <c r="C87" s="58"/>
      <c r="D87" s="58"/>
      <c r="E87" s="58"/>
      <c r="F87" s="58"/>
      <c r="G87" s="58"/>
      <c r="H87" s="58"/>
      <c r="I87" s="58"/>
      <c r="J87" s="59"/>
      <c r="K87" s="59"/>
      <c r="L87" s="59"/>
      <c r="M87" s="59"/>
      <c r="N87" s="59"/>
      <c r="O87" s="59"/>
      <c r="P87" s="59"/>
      <c r="Q87" s="59"/>
      <c r="R87" s="59"/>
    </row>
    <row r="88" spans="1:21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customFormat="1" ht="14.25" x14ac:dyDescent="0.2">
      <c r="A89" s="4"/>
      <c r="B89" s="4"/>
      <c r="C89" s="4"/>
      <c r="D89" s="11" t="s">
        <v>185</v>
      </c>
      <c r="E89" s="12"/>
      <c r="F89" s="11"/>
      <c r="G89" s="122" t="s">
        <v>186</v>
      </c>
      <c r="H89" s="122"/>
      <c r="I89" s="122"/>
      <c r="J89" s="122"/>
      <c r="K89" s="12"/>
      <c r="L89" s="13"/>
      <c r="M89" s="12"/>
      <c r="N89" s="122" t="s">
        <v>186</v>
      </c>
      <c r="O89" s="122"/>
      <c r="P89" s="4"/>
      <c r="Q89" s="4"/>
      <c r="R89" s="4"/>
      <c r="S89" s="4"/>
      <c r="T89" s="4"/>
      <c r="U89" s="4"/>
    </row>
    <row r="90" spans="1:21" customFormat="1" ht="14.25" x14ac:dyDescent="0.2">
      <c r="A90" s="4"/>
      <c r="B90" s="4"/>
      <c r="C90" s="4"/>
      <c r="D90" s="11"/>
      <c r="E90" s="12"/>
      <c r="F90" s="11"/>
      <c r="G90" s="11"/>
      <c r="H90" s="11"/>
      <c r="I90" s="11"/>
      <c r="J90" s="11"/>
      <c r="K90" s="12"/>
      <c r="L90" s="13"/>
      <c r="M90" s="12"/>
      <c r="N90" s="11"/>
      <c r="O90" s="11"/>
      <c r="P90" s="4"/>
      <c r="Q90" s="4"/>
      <c r="R90" s="4"/>
      <c r="S90" s="4"/>
      <c r="T90" s="4"/>
      <c r="U90" s="4"/>
    </row>
    <row r="91" spans="1:21" customFormat="1" ht="14.25" x14ac:dyDescent="0.2">
      <c r="A91" s="4"/>
      <c r="B91" s="4"/>
      <c r="C91" s="4"/>
      <c r="D91" s="11"/>
      <c r="E91" s="12"/>
      <c r="F91" s="11"/>
      <c r="G91" s="11"/>
      <c r="H91" s="11"/>
      <c r="I91" s="11"/>
      <c r="J91" s="11"/>
      <c r="K91" s="12"/>
      <c r="L91" s="13"/>
      <c r="M91" s="12"/>
      <c r="N91" s="11"/>
      <c r="O91" s="11"/>
      <c r="P91" s="4"/>
      <c r="Q91" s="4"/>
      <c r="R91" s="4"/>
      <c r="S91" s="4"/>
      <c r="T91" s="4"/>
      <c r="U91" s="4"/>
    </row>
    <row r="92" spans="1:21" customFormat="1" ht="14.25" x14ac:dyDescent="0.2">
      <c r="A92" s="4"/>
      <c r="B92" s="4"/>
      <c r="C92" s="4"/>
      <c r="D92" s="11"/>
      <c r="E92" s="12"/>
      <c r="F92" s="11"/>
      <c r="G92" s="12"/>
      <c r="H92" s="12"/>
      <c r="I92" s="12"/>
      <c r="J92" s="11"/>
      <c r="K92" s="12"/>
      <c r="L92" s="12"/>
      <c r="M92" s="12"/>
      <c r="N92" s="12"/>
      <c r="O92" s="122"/>
      <c r="P92" s="122"/>
      <c r="Q92" s="12"/>
      <c r="R92" s="4"/>
      <c r="S92" s="4"/>
      <c r="T92" s="4"/>
      <c r="U92" s="4"/>
    </row>
    <row r="93" spans="1:21" customFormat="1" ht="14.25" x14ac:dyDescent="0.2">
      <c r="A93" s="4"/>
      <c r="B93" s="4"/>
      <c r="C93" s="4"/>
      <c r="D93" s="14"/>
      <c r="E93" s="12"/>
      <c r="F93" s="11"/>
      <c r="G93" s="12"/>
      <c r="H93" s="12"/>
      <c r="I93" s="12"/>
      <c r="J93" s="13"/>
      <c r="K93" s="12"/>
      <c r="L93" s="13"/>
      <c r="M93" s="14"/>
      <c r="N93" s="14"/>
      <c r="O93" s="14"/>
      <c r="P93" s="14"/>
      <c r="Q93" s="12"/>
      <c r="R93" s="4"/>
      <c r="S93" s="4"/>
      <c r="T93" s="4"/>
      <c r="U93" s="4"/>
    </row>
    <row r="94" spans="1:21" customFormat="1" ht="14.25" x14ac:dyDescent="0.2">
      <c r="A94" s="4"/>
      <c r="B94" s="4"/>
      <c r="C94" s="4"/>
      <c r="D94" s="7" t="s">
        <v>383</v>
      </c>
      <c r="E94" s="12"/>
      <c r="F94" s="133" t="s">
        <v>391</v>
      </c>
      <c r="G94" s="133"/>
      <c r="H94" s="133"/>
      <c r="I94" s="133"/>
      <c r="J94" s="133"/>
      <c r="K94" s="133"/>
      <c r="L94" s="12"/>
      <c r="M94" s="133" t="s">
        <v>203</v>
      </c>
      <c r="N94" s="133"/>
      <c r="O94" s="133"/>
      <c r="P94" s="133"/>
      <c r="Q94" s="12"/>
      <c r="R94" s="4"/>
      <c r="S94" s="4"/>
      <c r="T94" s="4"/>
      <c r="U94" s="4"/>
    </row>
    <row r="95" spans="1:21" customFormat="1" ht="14.25" x14ac:dyDescent="0.2">
      <c r="A95" s="4"/>
      <c r="B95" s="4"/>
      <c r="C95" s="4"/>
      <c r="D95" s="4"/>
      <c r="E95" s="12"/>
      <c r="F95" s="11"/>
      <c r="G95" s="12"/>
      <c r="H95" s="12"/>
      <c r="I95" s="12"/>
      <c r="J95" s="4"/>
      <c r="K95" s="12"/>
      <c r="L95" s="12"/>
      <c r="M95" s="12"/>
      <c r="N95" s="12"/>
      <c r="O95" s="12"/>
      <c r="P95" s="12"/>
      <c r="Q95" s="12"/>
      <c r="R95" s="4"/>
      <c r="S95" s="4"/>
      <c r="T95" s="4"/>
      <c r="U95" s="4"/>
    </row>
    <row r="96" spans="1:21" ht="14.25" x14ac:dyDescent="0.2">
      <c r="E96" s="12"/>
      <c r="F96" s="11"/>
      <c r="G96" s="12"/>
      <c r="H96" s="12"/>
      <c r="I96" s="12"/>
      <c r="J96" s="13"/>
      <c r="K96" s="12"/>
      <c r="L96" s="12"/>
      <c r="M96" s="12"/>
      <c r="N96" s="12"/>
      <c r="O96" s="12"/>
      <c r="P96" s="12"/>
      <c r="Q96" s="12"/>
    </row>
    <row r="97" spans="4:17" ht="14.25" x14ac:dyDescent="0.2">
      <c r="D97" s="11"/>
      <c r="E97" s="12"/>
      <c r="F97" s="11"/>
      <c r="G97" s="12"/>
      <c r="H97" s="12"/>
      <c r="L97" s="12"/>
      <c r="M97" s="12"/>
      <c r="N97" s="12"/>
      <c r="O97" s="122"/>
      <c r="P97" s="122"/>
      <c r="Q97" s="12"/>
    </row>
    <row r="98" spans="4:17" ht="14.25" x14ac:dyDescent="0.2">
      <c r="D98" s="12"/>
      <c r="E98" s="12"/>
      <c r="F98" s="12"/>
      <c r="G98" s="12"/>
      <c r="H98" s="12"/>
      <c r="L98" s="12"/>
      <c r="M98" s="12"/>
      <c r="N98" s="12"/>
      <c r="O98" s="12"/>
      <c r="P98" s="12"/>
      <c r="Q98" s="12"/>
    </row>
    <row r="99" spans="4:17" ht="14.25" x14ac:dyDescent="0.2">
      <c r="D99" s="12"/>
      <c r="E99" s="12"/>
      <c r="F99" s="12"/>
      <c r="G99" s="12"/>
      <c r="H99" s="12"/>
      <c r="L99" s="12"/>
      <c r="M99" s="12"/>
      <c r="N99" s="12"/>
      <c r="O99" s="12"/>
      <c r="P99" s="12"/>
      <c r="Q99" s="12"/>
    </row>
  </sheetData>
  <mergeCells count="11">
    <mergeCell ref="O97:P97"/>
    <mergeCell ref="B9:R9"/>
    <mergeCell ref="E11:K11"/>
    <mergeCell ref="B13:T13"/>
    <mergeCell ref="B86:I86"/>
    <mergeCell ref="G89:J89"/>
    <mergeCell ref="N89:O89"/>
    <mergeCell ref="O92:P92"/>
    <mergeCell ref="F94:K94"/>
    <mergeCell ref="M94:P94"/>
    <mergeCell ref="A10:R10"/>
  </mergeCells>
  <pageMargins left="0.23622047244094491" right="0.23622047244094491" top="0.31496062992125984" bottom="0.35433070866141736" header="0.31496062992125984" footer="0.31496062992125984"/>
  <pageSetup paperSize="5" scale="43" fitToHeight="0" orientation="landscape" r:id="rId1"/>
  <headerFooter>
    <oddFooter>&amp;CPágina &amp;P / &amp;N</oddFooter>
  </headerFooter>
  <rowBreaks count="2" manualBreakCount="2">
    <brk id="40" min="1" max="17" man="1"/>
    <brk id="60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4" bestFit="1" customWidth="1"/>
    <col min="2" max="2" width="27.5703125" style="4" customWidth="1"/>
    <col min="3" max="3" width="38.42578125" style="4" customWidth="1"/>
    <col min="4" max="4" width="41.28515625" style="4" customWidth="1"/>
    <col min="5" max="5" width="27.7109375" style="4" bestFit="1" customWidth="1"/>
    <col min="6" max="6" width="15.42578125" style="4" bestFit="1" customWidth="1"/>
    <col min="7" max="7" width="23" style="4" bestFit="1" customWidth="1"/>
    <col min="8" max="8" width="19.28515625" style="4" customWidth="1"/>
    <col min="9" max="9" width="18" style="4" bestFit="1" customWidth="1"/>
    <col min="10" max="10" width="17.7109375" style="4" bestFit="1" customWidth="1"/>
    <col min="11" max="11" width="12.140625" style="4" bestFit="1" customWidth="1"/>
    <col min="12" max="12" width="11.28515625" style="4" bestFit="1" customWidth="1"/>
    <col min="13" max="13" width="12.140625" style="4" bestFit="1" customWidth="1"/>
    <col min="14" max="14" width="20.140625" style="4" bestFit="1" customWidth="1"/>
    <col min="15" max="15" width="19.7109375" style="4" bestFit="1" customWidth="1"/>
    <col min="16" max="16" width="12.7109375" style="4" bestFit="1" customWidth="1"/>
    <col min="17" max="16384" width="8.85546875" style="4"/>
  </cols>
  <sheetData>
    <row r="1" spans="1:16" ht="33.6" customHeight="1" thickBot="1" x14ac:dyDescent="0.25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300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4" x14ac:dyDescent="0.2">
      <c r="A2" s="28">
        <v>1</v>
      </c>
      <c r="B2" s="29" t="s">
        <v>301</v>
      </c>
      <c r="C2" s="29" t="s">
        <v>18</v>
      </c>
      <c r="D2" s="29" t="s">
        <v>302</v>
      </c>
      <c r="E2" s="29" t="s">
        <v>20</v>
      </c>
      <c r="F2" s="30" t="s">
        <v>21</v>
      </c>
      <c r="G2" s="29" t="s">
        <v>303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4" x14ac:dyDescent="0.2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303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4" x14ac:dyDescent="0.2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303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4" x14ac:dyDescent="0.2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303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ht="24" x14ac:dyDescent="0.2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303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4" x14ac:dyDescent="0.2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303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ht="24" x14ac:dyDescent="0.2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303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4" x14ac:dyDescent="0.2">
      <c r="A9" s="34">
        <v>8</v>
      </c>
      <c r="B9" s="22" t="s">
        <v>102</v>
      </c>
      <c r="C9" s="22" t="s">
        <v>18</v>
      </c>
      <c r="D9" s="22" t="s">
        <v>304</v>
      </c>
      <c r="E9" s="22" t="s">
        <v>37</v>
      </c>
      <c r="F9" s="23" t="s">
        <v>21</v>
      </c>
      <c r="G9" s="22" t="s">
        <v>303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4" x14ac:dyDescent="0.2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303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303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303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303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4" x14ac:dyDescent="0.2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303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4" x14ac:dyDescent="0.2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303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">
      <c r="A16" s="34">
        <v>15</v>
      </c>
      <c r="B16" s="22" t="s">
        <v>223</v>
      </c>
      <c r="C16" s="22" t="s">
        <v>305</v>
      </c>
      <c r="D16" s="22" t="s">
        <v>306</v>
      </c>
      <c r="E16" s="22" t="s">
        <v>307</v>
      </c>
      <c r="F16" s="23" t="s">
        <v>24</v>
      </c>
      <c r="G16" s="22" t="s">
        <v>303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4" x14ac:dyDescent="0.2">
      <c r="A17" s="34">
        <v>16</v>
      </c>
      <c r="B17" s="22" t="s">
        <v>308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303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ht="24" x14ac:dyDescent="0.2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303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4" x14ac:dyDescent="0.2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303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303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ht="24" x14ac:dyDescent="0.2">
      <c r="A21" s="34">
        <v>20</v>
      </c>
      <c r="B21" s="22" t="s">
        <v>309</v>
      </c>
      <c r="C21" s="22" t="s">
        <v>59</v>
      </c>
      <c r="D21" s="22" t="s">
        <v>310</v>
      </c>
      <c r="E21" s="22" t="s">
        <v>34</v>
      </c>
      <c r="F21" s="23" t="s">
        <v>21</v>
      </c>
      <c r="G21" s="22" t="s">
        <v>303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4" x14ac:dyDescent="0.2">
      <c r="A22" s="34">
        <v>21</v>
      </c>
      <c r="B22" s="22" t="s">
        <v>67</v>
      </c>
      <c r="C22" s="22" t="s">
        <v>65</v>
      </c>
      <c r="D22" s="22" t="s">
        <v>68</v>
      </c>
      <c r="E22" s="22" t="s">
        <v>31</v>
      </c>
      <c r="F22" s="23" t="s">
        <v>21</v>
      </c>
      <c r="G22" s="22" t="s">
        <v>303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">
      <c r="A23" s="34">
        <v>22</v>
      </c>
      <c r="B23" s="22" t="s">
        <v>311</v>
      </c>
      <c r="C23" s="22" t="s">
        <v>65</v>
      </c>
      <c r="D23" s="22" t="s">
        <v>312</v>
      </c>
      <c r="E23" s="22" t="s">
        <v>34</v>
      </c>
      <c r="F23" s="23" t="s">
        <v>24</v>
      </c>
      <c r="G23" s="22" t="s">
        <v>303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ht="24" x14ac:dyDescent="0.2">
      <c r="A24" s="34">
        <v>23</v>
      </c>
      <c r="B24" s="22" t="s">
        <v>69</v>
      </c>
      <c r="C24" s="22" t="s">
        <v>65</v>
      </c>
      <c r="D24" s="22" t="s">
        <v>70</v>
      </c>
      <c r="E24" s="22" t="s">
        <v>31</v>
      </c>
      <c r="F24" s="23" t="s">
        <v>24</v>
      </c>
      <c r="G24" s="22" t="s">
        <v>303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">
      <c r="A25" s="34">
        <v>24</v>
      </c>
      <c r="B25" s="22" t="s">
        <v>71</v>
      </c>
      <c r="C25" s="22" t="s">
        <v>65</v>
      </c>
      <c r="D25" s="22" t="s">
        <v>72</v>
      </c>
      <c r="E25" s="22" t="s">
        <v>34</v>
      </c>
      <c r="F25" s="23" t="s">
        <v>24</v>
      </c>
      <c r="G25" s="22" t="s">
        <v>303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4" x14ac:dyDescent="0.2">
      <c r="A26" s="34">
        <v>25</v>
      </c>
      <c r="B26" s="22" t="s">
        <v>73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303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">
      <c r="A27" s="34">
        <v>26</v>
      </c>
      <c r="B27" s="22" t="s">
        <v>74</v>
      </c>
      <c r="C27" s="22" t="s">
        <v>65</v>
      </c>
      <c r="D27" s="22" t="s">
        <v>75</v>
      </c>
      <c r="E27" s="22" t="s">
        <v>34</v>
      </c>
      <c r="F27" s="23" t="s">
        <v>21</v>
      </c>
      <c r="G27" s="22" t="s">
        <v>303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4" x14ac:dyDescent="0.2">
      <c r="A28" s="34">
        <v>27</v>
      </c>
      <c r="B28" s="22" t="s">
        <v>76</v>
      </c>
      <c r="C28" s="22" t="s">
        <v>77</v>
      </c>
      <c r="D28" s="22" t="s">
        <v>27</v>
      </c>
      <c r="E28" s="22" t="s">
        <v>20</v>
      </c>
      <c r="F28" s="23" t="s">
        <v>24</v>
      </c>
      <c r="G28" s="22" t="s">
        <v>303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4" x14ac:dyDescent="0.2">
      <c r="A29" s="34">
        <v>28</v>
      </c>
      <c r="B29" s="22" t="s">
        <v>244</v>
      </c>
      <c r="C29" s="22" t="s">
        <v>77</v>
      </c>
      <c r="D29" s="22" t="s">
        <v>27</v>
      </c>
      <c r="E29" s="22" t="s">
        <v>20</v>
      </c>
      <c r="F29" s="23" t="s">
        <v>24</v>
      </c>
      <c r="G29" s="22" t="s">
        <v>303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4" x14ac:dyDescent="0.2">
      <c r="A30" s="34">
        <v>29</v>
      </c>
      <c r="B30" s="22" t="s">
        <v>78</v>
      </c>
      <c r="C30" s="22" t="s">
        <v>77</v>
      </c>
      <c r="D30" s="22" t="s">
        <v>79</v>
      </c>
      <c r="E30" s="22" t="s">
        <v>20</v>
      </c>
      <c r="F30" s="23" t="s">
        <v>21</v>
      </c>
      <c r="G30" s="22" t="s">
        <v>303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4" x14ac:dyDescent="0.2">
      <c r="A31" s="34">
        <v>30</v>
      </c>
      <c r="B31" s="22" t="s">
        <v>80</v>
      </c>
      <c r="C31" s="22" t="s">
        <v>77</v>
      </c>
      <c r="D31" s="22" t="s">
        <v>27</v>
      </c>
      <c r="E31" s="22" t="s">
        <v>20</v>
      </c>
      <c r="F31" s="23" t="s">
        <v>24</v>
      </c>
      <c r="G31" s="22" t="s">
        <v>303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4" x14ac:dyDescent="0.2">
      <c r="A32" s="34">
        <v>31</v>
      </c>
      <c r="B32" s="22" t="s">
        <v>81</v>
      </c>
      <c r="C32" s="22" t="s">
        <v>77</v>
      </c>
      <c r="D32" s="22" t="s">
        <v>82</v>
      </c>
      <c r="E32" s="22" t="s">
        <v>34</v>
      </c>
      <c r="F32" s="23" t="s">
        <v>21</v>
      </c>
      <c r="G32" s="22" t="s">
        <v>303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ht="24" x14ac:dyDescent="0.2">
      <c r="A33" s="34">
        <v>32</v>
      </c>
      <c r="B33" s="22" t="s">
        <v>83</v>
      </c>
      <c r="C33" s="22" t="s">
        <v>84</v>
      </c>
      <c r="D33" s="22" t="s">
        <v>85</v>
      </c>
      <c r="E33" s="22" t="s">
        <v>31</v>
      </c>
      <c r="F33" s="23" t="s">
        <v>21</v>
      </c>
      <c r="G33" s="22" t="s">
        <v>303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">
      <c r="A34" s="34">
        <v>33</v>
      </c>
      <c r="B34" s="22" t="s">
        <v>88</v>
      </c>
      <c r="C34" s="22" t="s">
        <v>89</v>
      </c>
      <c r="D34" s="22" t="s">
        <v>90</v>
      </c>
      <c r="E34" s="22" t="s">
        <v>34</v>
      </c>
      <c r="F34" s="23" t="s">
        <v>24</v>
      </c>
      <c r="G34" s="22" t="s">
        <v>303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4" x14ac:dyDescent="0.2">
      <c r="A35" s="34">
        <v>34</v>
      </c>
      <c r="B35" s="22" t="s">
        <v>91</v>
      </c>
      <c r="C35" s="22" t="s">
        <v>89</v>
      </c>
      <c r="D35" s="22" t="s">
        <v>92</v>
      </c>
      <c r="E35" s="22" t="s">
        <v>34</v>
      </c>
      <c r="F35" s="23" t="s">
        <v>21</v>
      </c>
      <c r="G35" s="22" t="s">
        <v>303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">
      <c r="A36" s="34">
        <v>35</v>
      </c>
      <c r="B36" s="22" t="s">
        <v>93</v>
      </c>
      <c r="C36" s="22" t="s">
        <v>89</v>
      </c>
      <c r="D36" s="22" t="s">
        <v>57</v>
      </c>
      <c r="E36" s="22" t="s">
        <v>34</v>
      </c>
      <c r="F36" s="23" t="s">
        <v>24</v>
      </c>
      <c r="G36" s="22" t="s">
        <v>303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">
      <c r="A37" s="34">
        <v>36</v>
      </c>
      <c r="B37" s="22" t="s">
        <v>94</v>
      </c>
      <c r="C37" s="22" t="s">
        <v>89</v>
      </c>
      <c r="D37" s="22" t="s">
        <v>57</v>
      </c>
      <c r="E37" s="22" t="s">
        <v>31</v>
      </c>
      <c r="F37" s="23" t="s">
        <v>21</v>
      </c>
      <c r="G37" s="22" t="s">
        <v>303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">
      <c r="A38" s="34">
        <v>37</v>
      </c>
      <c r="B38" s="22" t="s">
        <v>313</v>
      </c>
      <c r="C38" s="22" t="s">
        <v>89</v>
      </c>
      <c r="D38" s="22" t="s">
        <v>57</v>
      </c>
      <c r="E38" s="22" t="s">
        <v>34</v>
      </c>
      <c r="F38" s="23" t="s">
        <v>21</v>
      </c>
      <c r="G38" s="22" t="s">
        <v>303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">
      <c r="A39" s="34">
        <v>38</v>
      </c>
      <c r="B39" s="22" t="s">
        <v>96</v>
      </c>
      <c r="C39" s="22" t="s">
        <v>89</v>
      </c>
      <c r="D39" s="22" t="s">
        <v>97</v>
      </c>
      <c r="E39" s="22" t="s">
        <v>37</v>
      </c>
      <c r="F39" s="23" t="s">
        <v>24</v>
      </c>
      <c r="G39" s="22" t="s">
        <v>303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4" x14ac:dyDescent="0.2">
      <c r="A40" s="34">
        <v>39</v>
      </c>
      <c r="B40" s="22" t="s">
        <v>98</v>
      </c>
      <c r="C40" s="22" t="s">
        <v>89</v>
      </c>
      <c r="D40" s="22" t="s">
        <v>99</v>
      </c>
      <c r="E40" s="22" t="s">
        <v>34</v>
      </c>
      <c r="F40" s="23" t="s">
        <v>24</v>
      </c>
      <c r="G40" s="22" t="s">
        <v>303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4" x14ac:dyDescent="0.2">
      <c r="A41" s="34">
        <v>40</v>
      </c>
      <c r="B41" s="22" t="s">
        <v>100</v>
      </c>
      <c r="C41" s="22" t="s">
        <v>89</v>
      </c>
      <c r="D41" s="22" t="s">
        <v>101</v>
      </c>
      <c r="E41" s="22" t="s">
        <v>37</v>
      </c>
      <c r="F41" s="23" t="s">
        <v>24</v>
      </c>
      <c r="G41" s="22" t="s">
        <v>303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">
      <c r="A42" s="34">
        <v>41</v>
      </c>
      <c r="B42" s="22" t="s">
        <v>104</v>
      </c>
      <c r="C42" s="22" t="s">
        <v>89</v>
      </c>
      <c r="D42" s="22" t="s">
        <v>48</v>
      </c>
      <c r="E42" s="22" t="s">
        <v>37</v>
      </c>
      <c r="F42" s="23" t="s">
        <v>24</v>
      </c>
      <c r="G42" s="22" t="s">
        <v>303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4" x14ac:dyDescent="0.2">
      <c r="A43" s="34">
        <v>42</v>
      </c>
      <c r="B43" s="22" t="s">
        <v>105</v>
      </c>
      <c r="C43" s="22" t="s">
        <v>89</v>
      </c>
      <c r="D43" s="22" t="s">
        <v>48</v>
      </c>
      <c r="E43" s="22" t="s">
        <v>34</v>
      </c>
      <c r="F43" s="23" t="s">
        <v>24</v>
      </c>
      <c r="G43" s="22" t="s">
        <v>303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">
      <c r="A44" s="34">
        <v>43</v>
      </c>
      <c r="B44" s="22" t="s">
        <v>106</v>
      </c>
      <c r="C44" s="22" t="s">
        <v>89</v>
      </c>
      <c r="D44" s="22" t="s">
        <v>48</v>
      </c>
      <c r="E44" s="22" t="s">
        <v>34</v>
      </c>
      <c r="F44" s="23" t="s">
        <v>24</v>
      </c>
      <c r="G44" s="22" t="s">
        <v>303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ht="24" x14ac:dyDescent="0.2">
      <c r="A45" s="34">
        <v>44</v>
      </c>
      <c r="B45" s="22" t="s">
        <v>107</v>
      </c>
      <c r="C45" s="22" t="s">
        <v>89</v>
      </c>
      <c r="D45" s="22" t="s">
        <v>48</v>
      </c>
      <c r="E45" s="22" t="s">
        <v>37</v>
      </c>
      <c r="F45" s="23" t="s">
        <v>24</v>
      </c>
      <c r="G45" s="22" t="s">
        <v>303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">
      <c r="A46" s="34">
        <v>45</v>
      </c>
      <c r="B46" s="22" t="s">
        <v>108</v>
      </c>
      <c r="C46" s="22" t="s">
        <v>89</v>
      </c>
      <c r="D46" s="22" t="s">
        <v>109</v>
      </c>
      <c r="E46" s="22" t="s">
        <v>37</v>
      </c>
      <c r="F46" s="23" t="s">
        <v>24</v>
      </c>
      <c r="G46" s="22" t="s">
        <v>303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4" x14ac:dyDescent="0.2">
      <c r="A47" s="34">
        <v>46</v>
      </c>
      <c r="B47" s="22" t="s">
        <v>110</v>
      </c>
      <c r="C47" s="22" t="s">
        <v>89</v>
      </c>
      <c r="D47" s="22" t="s">
        <v>111</v>
      </c>
      <c r="E47" s="22" t="s">
        <v>37</v>
      </c>
      <c r="F47" s="23" t="s">
        <v>24</v>
      </c>
      <c r="G47" s="22" t="s">
        <v>303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4" x14ac:dyDescent="0.2">
      <c r="A48" s="34">
        <v>47</v>
      </c>
      <c r="B48" s="22" t="s">
        <v>112</v>
      </c>
      <c r="C48" s="22" t="s">
        <v>89</v>
      </c>
      <c r="D48" s="22" t="s">
        <v>113</v>
      </c>
      <c r="E48" s="22" t="s">
        <v>34</v>
      </c>
      <c r="F48" s="23" t="s">
        <v>24</v>
      </c>
      <c r="G48" s="22" t="s">
        <v>303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">
      <c r="A49" s="34">
        <v>48</v>
      </c>
      <c r="B49" s="22" t="s">
        <v>114</v>
      </c>
      <c r="C49" s="22" t="s">
        <v>89</v>
      </c>
      <c r="D49" s="22" t="s">
        <v>36</v>
      </c>
      <c r="E49" s="22" t="s">
        <v>37</v>
      </c>
      <c r="F49" s="23" t="s">
        <v>21</v>
      </c>
      <c r="G49" s="22" t="s">
        <v>303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">
      <c r="A50" s="34">
        <v>49</v>
      </c>
      <c r="B50" s="22" t="s">
        <v>115</v>
      </c>
      <c r="C50" s="22" t="s">
        <v>89</v>
      </c>
      <c r="D50" s="22" t="s">
        <v>36</v>
      </c>
      <c r="E50" s="22" t="s">
        <v>37</v>
      </c>
      <c r="F50" s="23" t="s">
        <v>21</v>
      </c>
      <c r="G50" s="22" t="s">
        <v>303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4" x14ac:dyDescent="0.2">
      <c r="A51" s="34">
        <v>50</v>
      </c>
      <c r="B51" s="22" t="s">
        <v>38</v>
      </c>
      <c r="C51" s="22" t="s">
        <v>89</v>
      </c>
      <c r="D51" s="22" t="s">
        <v>36</v>
      </c>
      <c r="E51" s="22" t="s">
        <v>37</v>
      </c>
      <c r="F51" s="23" t="s">
        <v>21</v>
      </c>
      <c r="G51" s="22" t="s">
        <v>303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">
      <c r="A52" s="34">
        <v>51</v>
      </c>
      <c r="B52" s="22" t="s">
        <v>116</v>
      </c>
      <c r="C52" s="22" t="s">
        <v>89</v>
      </c>
      <c r="D52" s="22" t="s">
        <v>36</v>
      </c>
      <c r="E52" s="22" t="s">
        <v>37</v>
      </c>
      <c r="F52" s="23" t="s">
        <v>21</v>
      </c>
      <c r="G52" s="22" t="s">
        <v>303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">
      <c r="A53" s="34">
        <v>52</v>
      </c>
      <c r="B53" s="22" t="s">
        <v>117</v>
      </c>
      <c r="C53" s="22" t="s">
        <v>89</v>
      </c>
      <c r="D53" s="22" t="s">
        <v>36</v>
      </c>
      <c r="E53" s="22" t="s">
        <v>37</v>
      </c>
      <c r="F53" s="23" t="s">
        <v>21</v>
      </c>
      <c r="G53" s="22" t="s">
        <v>303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">
      <c r="A54" s="34">
        <v>53</v>
      </c>
      <c r="B54" s="22" t="s">
        <v>121</v>
      </c>
      <c r="C54" s="22" t="s">
        <v>89</v>
      </c>
      <c r="D54" s="22" t="s">
        <v>36</v>
      </c>
      <c r="E54" s="22" t="s">
        <v>37</v>
      </c>
      <c r="F54" s="23" t="s">
        <v>24</v>
      </c>
      <c r="G54" s="22" t="s">
        <v>303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4" x14ac:dyDescent="0.2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31</v>
      </c>
      <c r="F55" s="23" t="s">
        <v>21</v>
      </c>
      <c r="G55" s="22" t="s">
        <v>303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4" x14ac:dyDescent="0.2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31</v>
      </c>
      <c r="F56" s="23" t="s">
        <v>21</v>
      </c>
      <c r="G56" s="22" t="s">
        <v>303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4" x14ac:dyDescent="0.2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20</v>
      </c>
      <c r="F57" s="23" t="s">
        <v>21</v>
      </c>
      <c r="G57" s="22" t="s">
        <v>303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4" x14ac:dyDescent="0.2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31</v>
      </c>
      <c r="F58" s="23" t="s">
        <v>21</v>
      </c>
      <c r="G58" s="22" t="s">
        <v>303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4" x14ac:dyDescent="0.2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31</v>
      </c>
      <c r="F59" s="23" t="s">
        <v>21</v>
      </c>
      <c r="G59" s="22" t="s">
        <v>303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4" x14ac:dyDescent="0.2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31</v>
      </c>
      <c r="F60" s="23" t="s">
        <v>21</v>
      </c>
      <c r="G60" s="22" t="s">
        <v>303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4" x14ac:dyDescent="0.2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31</v>
      </c>
      <c r="F61" s="23" t="s">
        <v>24</v>
      </c>
      <c r="G61" s="22" t="s">
        <v>303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4" x14ac:dyDescent="0.2">
      <c r="A62" s="34">
        <v>61</v>
      </c>
      <c r="B62" s="22" t="s">
        <v>183</v>
      </c>
      <c r="C62" s="22" t="s">
        <v>123</v>
      </c>
      <c r="D62" s="22" t="s">
        <v>136</v>
      </c>
      <c r="E62" s="22" t="s">
        <v>31</v>
      </c>
      <c r="F62" s="23" t="s">
        <v>21</v>
      </c>
      <c r="G62" s="22" t="s">
        <v>303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4" x14ac:dyDescent="0.2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31</v>
      </c>
      <c r="F63" s="23" t="s">
        <v>24</v>
      </c>
      <c r="G63" s="22" t="s">
        <v>303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4" x14ac:dyDescent="0.2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31</v>
      </c>
      <c r="F64" s="23" t="s">
        <v>21</v>
      </c>
      <c r="G64" s="22" t="s">
        <v>303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4" x14ac:dyDescent="0.2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31</v>
      </c>
      <c r="F65" s="23" t="s">
        <v>24</v>
      </c>
      <c r="G65" s="22" t="s">
        <v>303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4" x14ac:dyDescent="0.2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31</v>
      </c>
      <c r="F66" s="23" t="s">
        <v>21</v>
      </c>
      <c r="G66" s="22" t="s">
        <v>303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4" x14ac:dyDescent="0.2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34</v>
      </c>
      <c r="F67" s="23" t="s">
        <v>24</v>
      </c>
      <c r="G67" s="22" t="s">
        <v>303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4" x14ac:dyDescent="0.2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34</v>
      </c>
      <c r="F68" s="23" t="s">
        <v>21</v>
      </c>
      <c r="G68" s="22" t="s">
        <v>303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4" x14ac:dyDescent="0.2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34</v>
      </c>
      <c r="F69" s="23" t="s">
        <v>24</v>
      </c>
      <c r="G69" s="22" t="s">
        <v>303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4" x14ac:dyDescent="0.2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31</v>
      </c>
      <c r="F70" s="23" t="s">
        <v>24</v>
      </c>
      <c r="G70" s="22" t="s">
        <v>303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4" x14ac:dyDescent="0.2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31</v>
      </c>
      <c r="F71" s="23" t="s">
        <v>24</v>
      </c>
      <c r="G71" s="22" t="s">
        <v>303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4" x14ac:dyDescent="0.2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31</v>
      </c>
      <c r="F72" s="23" t="s">
        <v>21</v>
      </c>
      <c r="G72" s="22" t="s">
        <v>303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4" x14ac:dyDescent="0.2">
      <c r="A73" s="34">
        <v>72</v>
      </c>
      <c r="B73" s="22" t="s">
        <v>149</v>
      </c>
      <c r="C73" s="22" t="s">
        <v>150</v>
      </c>
      <c r="D73" s="22" t="s">
        <v>79</v>
      </c>
      <c r="E73" s="22" t="s">
        <v>34</v>
      </c>
      <c r="F73" s="23" t="s">
        <v>21</v>
      </c>
      <c r="G73" s="22" t="s">
        <v>303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4" x14ac:dyDescent="0.2">
      <c r="A74" s="34">
        <v>73</v>
      </c>
      <c r="B74" s="22" t="s">
        <v>314</v>
      </c>
      <c r="C74" s="22" t="s">
        <v>150</v>
      </c>
      <c r="D74" s="22" t="s">
        <v>152</v>
      </c>
      <c r="E74" s="22" t="s">
        <v>31</v>
      </c>
      <c r="F74" s="23" t="s">
        <v>21</v>
      </c>
      <c r="G74" s="22" t="s">
        <v>303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4" x14ac:dyDescent="0.2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31</v>
      </c>
      <c r="F75" s="23" t="s">
        <v>21</v>
      </c>
      <c r="G75" s="22" t="s">
        <v>303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4" x14ac:dyDescent="0.2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31</v>
      </c>
      <c r="F76" s="23" t="s">
        <v>21</v>
      </c>
      <c r="G76" s="22" t="s">
        <v>303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4" x14ac:dyDescent="0.2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31</v>
      </c>
      <c r="F77" s="23" t="s">
        <v>21</v>
      </c>
      <c r="G77" s="22" t="s">
        <v>303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4" x14ac:dyDescent="0.2">
      <c r="A78" s="34">
        <v>77</v>
      </c>
      <c r="B78" s="22" t="s">
        <v>315</v>
      </c>
      <c r="C78" s="22" t="s">
        <v>150</v>
      </c>
      <c r="D78" s="22" t="s">
        <v>152</v>
      </c>
      <c r="E78" s="22" t="s">
        <v>31</v>
      </c>
      <c r="F78" s="23" t="s">
        <v>21</v>
      </c>
      <c r="G78" s="22" t="s">
        <v>303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4" x14ac:dyDescent="0.2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31</v>
      </c>
      <c r="F79" s="23" t="s">
        <v>21</v>
      </c>
      <c r="G79" s="22" t="s">
        <v>303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4" x14ac:dyDescent="0.2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20</v>
      </c>
      <c r="F80" s="23" t="s">
        <v>21</v>
      </c>
      <c r="G80" s="22" t="s">
        <v>303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4" x14ac:dyDescent="0.2">
      <c r="A81" s="34">
        <v>80</v>
      </c>
      <c r="B81" s="22" t="s">
        <v>316</v>
      </c>
      <c r="C81" s="22" t="s">
        <v>150</v>
      </c>
      <c r="D81" s="22" t="s">
        <v>57</v>
      </c>
      <c r="E81" s="22" t="s">
        <v>34</v>
      </c>
      <c r="F81" s="23" t="s">
        <v>21</v>
      </c>
      <c r="G81" s="22" t="s">
        <v>303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4" x14ac:dyDescent="0.2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34</v>
      </c>
      <c r="F82" s="23" t="s">
        <v>21</v>
      </c>
      <c r="G82" s="22" t="s">
        <v>303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4" x14ac:dyDescent="0.2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34</v>
      </c>
      <c r="F83" s="23" t="s">
        <v>24</v>
      </c>
      <c r="G83" s="22" t="s">
        <v>303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4" x14ac:dyDescent="0.2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34</v>
      </c>
      <c r="F84" s="23" t="s">
        <v>21</v>
      </c>
      <c r="G84" s="22" t="s">
        <v>303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4" x14ac:dyDescent="0.2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34</v>
      </c>
      <c r="F85" s="23" t="s">
        <v>21</v>
      </c>
      <c r="G85" s="22" t="s">
        <v>303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31</v>
      </c>
      <c r="F86" s="23" t="s">
        <v>24</v>
      </c>
      <c r="G86" s="22" t="s">
        <v>303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4" x14ac:dyDescent="0.2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34</v>
      </c>
      <c r="F87" s="23" t="s">
        <v>21</v>
      </c>
      <c r="G87" s="22" t="s">
        <v>303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">
      <c r="A88" s="34">
        <v>87</v>
      </c>
      <c r="B88" s="22" t="s">
        <v>172</v>
      </c>
      <c r="C88" s="22" t="s">
        <v>168</v>
      </c>
      <c r="D88" s="22" t="s">
        <v>57</v>
      </c>
      <c r="E88" s="22" t="s">
        <v>34</v>
      </c>
      <c r="F88" s="23" t="s">
        <v>21</v>
      </c>
      <c r="G88" s="22" t="s">
        <v>303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4" x14ac:dyDescent="0.2">
      <c r="A89" s="34">
        <v>88</v>
      </c>
      <c r="B89" s="22" t="s">
        <v>173</v>
      </c>
      <c r="C89" s="22" t="s">
        <v>168</v>
      </c>
      <c r="D89" s="22" t="s">
        <v>57</v>
      </c>
      <c r="E89" s="22" t="s">
        <v>34</v>
      </c>
      <c r="F89" s="23" t="s">
        <v>24</v>
      </c>
      <c r="G89" s="22" t="s">
        <v>303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4" x14ac:dyDescent="0.2">
      <c r="A90" s="34">
        <v>89</v>
      </c>
      <c r="B90" s="22" t="s">
        <v>174</v>
      </c>
      <c r="C90" s="22" t="s">
        <v>168</v>
      </c>
      <c r="D90" s="22" t="s">
        <v>46</v>
      </c>
      <c r="E90" s="22" t="s">
        <v>31</v>
      </c>
      <c r="F90" s="23" t="s">
        <v>21</v>
      </c>
      <c r="G90" s="22" t="s">
        <v>303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4" x14ac:dyDescent="0.2">
      <c r="A91" s="34">
        <v>90</v>
      </c>
      <c r="B91" s="22" t="s">
        <v>175</v>
      </c>
      <c r="C91" s="22" t="s">
        <v>168</v>
      </c>
      <c r="D91" s="22" t="s">
        <v>48</v>
      </c>
      <c r="E91" s="22" t="s">
        <v>37</v>
      </c>
      <c r="F91" s="23" t="s">
        <v>24</v>
      </c>
      <c r="G91" s="22" t="s">
        <v>303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4" x14ac:dyDescent="0.2">
      <c r="A92" s="34">
        <v>91</v>
      </c>
      <c r="B92" s="22" t="s">
        <v>176</v>
      </c>
      <c r="C92" s="22" t="s">
        <v>168</v>
      </c>
      <c r="D92" s="22" t="s">
        <v>36</v>
      </c>
      <c r="E92" s="22" t="s">
        <v>37</v>
      </c>
      <c r="F92" s="23" t="s">
        <v>21</v>
      </c>
      <c r="G92" s="22" t="s">
        <v>303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4" x14ac:dyDescent="0.2">
      <c r="A93" s="34">
        <v>92</v>
      </c>
      <c r="B93" s="22" t="s">
        <v>298</v>
      </c>
      <c r="C93" s="22" t="s">
        <v>179</v>
      </c>
      <c r="D93" s="22" t="s">
        <v>27</v>
      </c>
      <c r="E93" s="22" t="s">
        <v>20</v>
      </c>
      <c r="F93" s="23" t="s">
        <v>24</v>
      </c>
      <c r="G93" s="22" t="s">
        <v>303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">
      <c r="A94" s="34">
        <v>93</v>
      </c>
      <c r="B94" s="22" t="s">
        <v>180</v>
      </c>
      <c r="C94" s="22" t="s">
        <v>179</v>
      </c>
      <c r="D94" s="22" t="s">
        <v>57</v>
      </c>
      <c r="E94" s="22" t="s">
        <v>34</v>
      </c>
      <c r="F94" s="23" t="s">
        <v>21</v>
      </c>
      <c r="G94" s="22" t="s">
        <v>303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">
      <c r="A95" s="34">
        <v>94</v>
      </c>
      <c r="B95" s="38" t="s">
        <v>181</v>
      </c>
      <c r="C95" s="22" t="s">
        <v>179</v>
      </c>
      <c r="D95" s="22" t="s">
        <v>57</v>
      </c>
      <c r="E95" s="22" t="s">
        <v>34</v>
      </c>
      <c r="F95" s="23" t="s">
        <v>21</v>
      </c>
      <c r="G95" s="22" t="s">
        <v>303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.5" x14ac:dyDescent="0.2">
      <c r="A96" s="34">
        <v>95</v>
      </c>
      <c r="B96" s="39" t="s">
        <v>317</v>
      </c>
      <c r="C96" s="22" t="s">
        <v>193</v>
      </c>
      <c r="D96" s="22" t="s">
        <v>194</v>
      </c>
      <c r="E96" s="22" t="s">
        <v>195</v>
      </c>
      <c r="F96" s="23" t="s">
        <v>24</v>
      </c>
      <c r="G96" s="22" t="s">
        <v>318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.5" x14ac:dyDescent="0.2">
      <c r="A97" s="34">
        <v>96</v>
      </c>
      <c r="B97" s="39" t="s">
        <v>319</v>
      </c>
      <c r="C97" s="22" t="s">
        <v>193</v>
      </c>
      <c r="D97" s="22" t="s">
        <v>194</v>
      </c>
      <c r="E97" s="22" t="s">
        <v>195</v>
      </c>
      <c r="F97" s="23" t="s">
        <v>21</v>
      </c>
      <c r="G97" s="22" t="s">
        <v>318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4" x14ac:dyDescent="0.2">
      <c r="A98" s="34">
        <v>97</v>
      </c>
      <c r="B98" s="39" t="s">
        <v>320</v>
      </c>
      <c r="C98" s="22" t="s">
        <v>193</v>
      </c>
      <c r="D98" s="22" t="s">
        <v>194</v>
      </c>
      <c r="E98" s="22" t="s">
        <v>195</v>
      </c>
      <c r="F98" s="23" t="s">
        <v>24</v>
      </c>
      <c r="G98" s="22" t="s">
        <v>318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.5" x14ac:dyDescent="0.2">
      <c r="A99" s="34">
        <v>98</v>
      </c>
      <c r="B99" s="39" t="s">
        <v>321</v>
      </c>
      <c r="C99" s="22" t="s">
        <v>193</v>
      </c>
      <c r="D99" s="22" t="s">
        <v>194</v>
      </c>
      <c r="E99" s="22" t="s">
        <v>195</v>
      </c>
      <c r="F99" s="23" t="s">
        <v>24</v>
      </c>
      <c r="G99" s="22" t="s">
        <v>318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4" x14ac:dyDescent="0.2">
      <c r="A100" s="34">
        <v>99</v>
      </c>
      <c r="B100" s="39" t="s">
        <v>322</v>
      </c>
      <c r="C100" s="22" t="s">
        <v>193</v>
      </c>
      <c r="D100" s="22" t="s">
        <v>194</v>
      </c>
      <c r="E100" s="22" t="s">
        <v>195</v>
      </c>
      <c r="F100" s="23" t="s">
        <v>24</v>
      </c>
      <c r="G100" s="22" t="s">
        <v>318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.5" x14ac:dyDescent="0.2">
      <c r="A101" s="34">
        <v>100</v>
      </c>
      <c r="B101" s="39" t="s">
        <v>323</v>
      </c>
      <c r="C101" s="22" t="s">
        <v>193</v>
      </c>
      <c r="D101" s="22" t="s">
        <v>194</v>
      </c>
      <c r="E101" s="22" t="s">
        <v>195</v>
      </c>
      <c r="F101" s="23" t="s">
        <v>21</v>
      </c>
      <c r="G101" s="22" t="s">
        <v>318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.5" x14ac:dyDescent="0.2">
      <c r="A102" s="34">
        <v>101</v>
      </c>
      <c r="B102" s="39" t="s">
        <v>324</v>
      </c>
      <c r="C102" s="22" t="s">
        <v>193</v>
      </c>
      <c r="D102" s="22" t="s">
        <v>194</v>
      </c>
      <c r="E102" s="22" t="s">
        <v>195</v>
      </c>
      <c r="F102" s="23" t="s">
        <v>24</v>
      </c>
      <c r="G102" s="22" t="s">
        <v>318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.5" x14ac:dyDescent="0.2">
      <c r="A103" s="34">
        <v>102</v>
      </c>
      <c r="B103" s="39" t="s">
        <v>325</v>
      </c>
      <c r="C103" s="22" t="s">
        <v>193</v>
      </c>
      <c r="D103" s="22" t="s">
        <v>194</v>
      </c>
      <c r="E103" s="22" t="s">
        <v>195</v>
      </c>
      <c r="F103" s="23" t="s">
        <v>21</v>
      </c>
      <c r="G103" s="22" t="s">
        <v>318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4" x14ac:dyDescent="0.2">
      <c r="A104" s="34">
        <v>103</v>
      </c>
      <c r="B104" s="39" t="s">
        <v>212</v>
      </c>
      <c r="C104" s="22" t="s">
        <v>326</v>
      </c>
      <c r="D104" s="22" t="s">
        <v>327</v>
      </c>
      <c r="E104" s="22" t="s">
        <v>211</v>
      </c>
      <c r="F104" s="23" t="s">
        <v>24</v>
      </c>
      <c r="G104" s="22" t="s">
        <v>328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.5" x14ac:dyDescent="0.2">
      <c r="A105" s="34">
        <v>104</v>
      </c>
      <c r="B105" s="39" t="s">
        <v>214</v>
      </c>
      <c r="C105" s="22" t="s">
        <v>326</v>
      </c>
      <c r="D105" s="22" t="s">
        <v>329</v>
      </c>
      <c r="E105" s="22" t="s">
        <v>211</v>
      </c>
      <c r="F105" s="23" t="s">
        <v>24</v>
      </c>
      <c r="G105" s="22" t="s">
        <v>328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.5" x14ac:dyDescent="0.2">
      <c r="A106" s="34">
        <v>105</v>
      </c>
      <c r="B106" s="39" t="s">
        <v>330</v>
      </c>
      <c r="C106" s="22" t="s">
        <v>326</v>
      </c>
      <c r="D106" s="22" t="s">
        <v>331</v>
      </c>
      <c r="E106" s="22" t="s">
        <v>211</v>
      </c>
      <c r="F106" s="23" t="s">
        <v>21</v>
      </c>
      <c r="G106" s="22" t="s">
        <v>328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4" x14ac:dyDescent="0.2">
      <c r="A107" s="34">
        <v>106</v>
      </c>
      <c r="B107" s="39" t="s">
        <v>216</v>
      </c>
      <c r="C107" s="22" t="s">
        <v>55</v>
      </c>
      <c r="D107" s="22" t="s">
        <v>332</v>
      </c>
      <c r="E107" s="22" t="s">
        <v>211</v>
      </c>
      <c r="F107" s="23" t="s">
        <v>24</v>
      </c>
      <c r="G107" s="22" t="s">
        <v>328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.5" x14ac:dyDescent="0.2">
      <c r="A108" s="34">
        <v>107</v>
      </c>
      <c r="B108" s="39" t="s">
        <v>333</v>
      </c>
      <c r="C108" s="22" t="s">
        <v>55</v>
      </c>
      <c r="D108" s="22" t="s">
        <v>334</v>
      </c>
      <c r="E108" s="22" t="s">
        <v>211</v>
      </c>
      <c r="F108" s="23" t="s">
        <v>21</v>
      </c>
      <c r="G108" s="22" t="s">
        <v>328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.5" x14ac:dyDescent="0.2">
      <c r="A109" s="34">
        <v>108</v>
      </c>
      <c r="B109" s="39" t="s">
        <v>335</v>
      </c>
      <c r="C109" s="22" t="s">
        <v>59</v>
      </c>
      <c r="D109" s="22" t="s">
        <v>60</v>
      </c>
      <c r="E109" s="22" t="s">
        <v>211</v>
      </c>
      <c r="F109" s="23" t="s">
        <v>21</v>
      </c>
      <c r="G109" s="22" t="s">
        <v>328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4" x14ac:dyDescent="0.2">
      <c r="A110" s="34">
        <v>109</v>
      </c>
      <c r="B110" s="39" t="s">
        <v>230</v>
      </c>
      <c r="C110" s="22" t="s">
        <v>59</v>
      </c>
      <c r="D110" s="22" t="s">
        <v>60</v>
      </c>
      <c r="E110" s="22" t="s">
        <v>211</v>
      </c>
      <c r="F110" s="23" t="s">
        <v>21</v>
      </c>
      <c r="G110" s="22" t="s">
        <v>328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.5" x14ac:dyDescent="0.2">
      <c r="A111" s="34">
        <v>110</v>
      </c>
      <c r="B111" s="39" t="s">
        <v>336</v>
      </c>
      <c r="C111" s="22" t="s">
        <v>59</v>
      </c>
      <c r="D111" s="22" t="s">
        <v>60</v>
      </c>
      <c r="E111" s="22" t="s">
        <v>211</v>
      </c>
      <c r="F111" s="23" t="s">
        <v>21</v>
      </c>
      <c r="G111" s="22" t="s">
        <v>328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4" x14ac:dyDescent="0.2">
      <c r="A112" s="34">
        <v>111</v>
      </c>
      <c r="B112" s="39" t="s">
        <v>235</v>
      </c>
      <c r="C112" s="22" t="s">
        <v>65</v>
      </c>
      <c r="D112" s="22" t="s">
        <v>337</v>
      </c>
      <c r="E112" s="22" t="s">
        <v>211</v>
      </c>
      <c r="F112" s="23" t="s">
        <v>21</v>
      </c>
      <c r="G112" s="22" t="s">
        <v>328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.5" x14ac:dyDescent="0.2">
      <c r="A113" s="34">
        <v>112</v>
      </c>
      <c r="B113" s="39" t="s">
        <v>239</v>
      </c>
      <c r="C113" s="22" t="s">
        <v>65</v>
      </c>
      <c r="D113" s="22" t="s">
        <v>338</v>
      </c>
      <c r="E113" s="22" t="s">
        <v>211</v>
      </c>
      <c r="F113" s="23" t="s">
        <v>21</v>
      </c>
      <c r="G113" s="22" t="s">
        <v>328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.5" x14ac:dyDescent="0.2">
      <c r="A114" s="34">
        <v>113</v>
      </c>
      <c r="B114" s="39" t="s">
        <v>241</v>
      </c>
      <c r="C114" s="22" t="s">
        <v>65</v>
      </c>
      <c r="D114" s="22" t="s">
        <v>339</v>
      </c>
      <c r="E114" s="22" t="s">
        <v>211</v>
      </c>
      <c r="F114" s="23" t="s">
        <v>21</v>
      </c>
      <c r="G114" s="22" t="s">
        <v>328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.5" x14ac:dyDescent="0.2">
      <c r="A115" s="34">
        <v>114</v>
      </c>
      <c r="B115" s="39" t="s">
        <v>237</v>
      </c>
      <c r="C115" s="22" t="s">
        <v>65</v>
      </c>
      <c r="D115" s="22" t="s">
        <v>340</v>
      </c>
      <c r="E115" s="22" t="s">
        <v>211</v>
      </c>
      <c r="F115" s="23" t="s">
        <v>24</v>
      </c>
      <c r="G115" s="22" t="s">
        <v>328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.5" x14ac:dyDescent="0.2">
      <c r="A116" s="34">
        <v>115</v>
      </c>
      <c r="B116" s="39" t="s">
        <v>242</v>
      </c>
      <c r="C116" s="22" t="s">
        <v>77</v>
      </c>
      <c r="D116" s="22" t="s">
        <v>341</v>
      </c>
      <c r="E116" s="22" t="s">
        <v>211</v>
      </c>
      <c r="F116" s="23" t="s">
        <v>24</v>
      </c>
      <c r="G116" s="22" t="s">
        <v>328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5.5" x14ac:dyDescent="0.2">
      <c r="A117" s="34">
        <v>116</v>
      </c>
      <c r="B117" s="39" t="s">
        <v>246</v>
      </c>
      <c r="C117" s="22" t="s">
        <v>77</v>
      </c>
      <c r="D117" s="22" t="s">
        <v>342</v>
      </c>
      <c r="E117" s="22" t="s">
        <v>211</v>
      </c>
      <c r="F117" s="23" t="s">
        <v>21</v>
      </c>
      <c r="G117" s="22" t="s">
        <v>328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.5" x14ac:dyDescent="0.2">
      <c r="A118" s="34">
        <v>117</v>
      </c>
      <c r="B118" s="39" t="s">
        <v>251</v>
      </c>
      <c r="C118" s="22" t="s">
        <v>77</v>
      </c>
      <c r="D118" s="22" t="s">
        <v>343</v>
      </c>
      <c r="E118" s="22" t="s">
        <v>211</v>
      </c>
      <c r="F118" s="23" t="s">
        <v>24</v>
      </c>
      <c r="G118" s="22" t="s">
        <v>328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.5" x14ac:dyDescent="0.2">
      <c r="A119" s="34">
        <v>118</v>
      </c>
      <c r="B119" s="39" t="s">
        <v>344</v>
      </c>
      <c r="C119" s="22" t="s">
        <v>77</v>
      </c>
      <c r="D119" s="22" t="s">
        <v>345</v>
      </c>
      <c r="E119" s="22" t="s">
        <v>211</v>
      </c>
      <c r="F119" s="23" t="s">
        <v>24</v>
      </c>
      <c r="G119" s="22" t="s">
        <v>328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.5" x14ac:dyDescent="0.2">
      <c r="A120" s="34">
        <v>119</v>
      </c>
      <c r="B120" s="39" t="s">
        <v>248</v>
      </c>
      <c r="C120" s="22" t="s">
        <v>77</v>
      </c>
      <c r="D120" s="22" t="s">
        <v>250</v>
      </c>
      <c r="E120" s="22" t="s">
        <v>211</v>
      </c>
      <c r="F120" s="23" t="s">
        <v>24</v>
      </c>
      <c r="G120" s="22" t="s">
        <v>328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.5" x14ac:dyDescent="0.2">
      <c r="A121" s="34">
        <v>120</v>
      </c>
      <c r="B121" s="39" t="s">
        <v>346</v>
      </c>
      <c r="C121" s="22" t="s">
        <v>77</v>
      </c>
      <c r="D121" s="22" t="s">
        <v>347</v>
      </c>
      <c r="E121" s="22" t="s">
        <v>211</v>
      </c>
      <c r="F121" s="23" t="s">
        <v>24</v>
      </c>
      <c r="G121" s="22" t="s">
        <v>328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4" x14ac:dyDescent="0.2">
      <c r="A122" s="34">
        <v>121</v>
      </c>
      <c r="B122" s="39" t="s">
        <v>348</v>
      </c>
      <c r="C122" s="22" t="s">
        <v>349</v>
      </c>
      <c r="D122" s="22" t="s">
        <v>259</v>
      </c>
      <c r="E122" s="22" t="s">
        <v>211</v>
      </c>
      <c r="F122" s="23" t="s">
        <v>24</v>
      </c>
      <c r="G122" s="22" t="s">
        <v>328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.5" x14ac:dyDescent="0.2">
      <c r="A123" s="34">
        <v>122</v>
      </c>
      <c r="B123" s="39" t="s">
        <v>350</v>
      </c>
      <c r="C123" s="22" t="s">
        <v>349</v>
      </c>
      <c r="D123" s="22" t="s">
        <v>351</v>
      </c>
      <c r="E123" s="22" t="s">
        <v>211</v>
      </c>
      <c r="F123" s="23" t="s">
        <v>21</v>
      </c>
      <c r="G123" s="22" t="s">
        <v>328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.5" x14ac:dyDescent="0.2">
      <c r="A124" s="34">
        <v>123</v>
      </c>
      <c r="B124" s="39" t="s">
        <v>352</v>
      </c>
      <c r="C124" s="22" t="s">
        <v>349</v>
      </c>
      <c r="D124" s="22" t="s">
        <v>353</v>
      </c>
      <c r="E124" s="22" t="s">
        <v>211</v>
      </c>
      <c r="F124" s="23" t="s">
        <v>24</v>
      </c>
      <c r="G124" s="22" t="s">
        <v>328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4" x14ac:dyDescent="0.2">
      <c r="A125" s="34">
        <v>124</v>
      </c>
      <c r="B125" s="39" t="s">
        <v>265</v>
      </c>
      <c r="C125" s="22" t="s">
        <v>354</v>
      </c>
      <c r="D125" s="22" t="s">
        <v>355</v>
      </c>
      <c r="E125" s="22" t="s">
        <v>211</v>
      </c>
      <c r="F125" s="23" t="s">
        <v>21</v>
      </c>
      <c r="G125" s="22" t="s">
        <v>328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5.5" x14ac:dyDescent="0.2">
      <c r="A126" s="34">
        <v>125</v>
      </c>
      <c r="B126" s="39" t="s">
        <v>266</v>
      </c>
      <c r="C126" s="22" t="s">
        <v>89</v>
      </c>
      <c r="D126" s="22" t="s">
        <v>356</v>
      </c>
      <c r="E126" s="22" t="s">
        <v>211</v>
      </c>
      <c r="F126" s="23" t="s">
        <v>21</v>
      </c>
      <c r="G126" s="22" t="s">
        <v>328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.5" x14ac:dyDescent="0.2">
      <c r="A127" s="34">
        <v>126</v>
      </c>
      <c r="B127" s="39" t="s">
        <v>267</v>
      </c>
      <c r="C127" s="22" t="s">
        <v>89</v>
      </c>
      <c r="D127" s="22" t="s">
        <v>357</v>
      </c>
      <c r="E127" s="22" t="s">
        <v>211</v>
      </c>
      <c r="F127" s="23" t="s">
        <v>24</v>
      </c>
      <c r="G127" s="22" t="s">
        <v>328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.5" x14ac:dyDescent="0.2">
      <c r="A128" s="34">
        <v>127</v>
      </c>
      <c r="B128" s="39" t="s">
        <v>268</v>
      </c>
      <c r="C128" s="22" t="s">
        <v>89</v>
      </c>
      <c r="D128" s="22" t="s">
        <v>269</v>
      </c>
      <c r="E128" s="22" t="s">
        <v>211</v>
      </c>
      <c r="F128" s="23" t="s">
        <v>21</v>
      </c>
      <c r="G128" s="22" t="s">
        <v>328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.5" x14ac:dyDescent="0.2">
      <c r="A129" s="34">
        <v>128</v>
      </c>
      <c r="B129" s="39" t="s">
        <v>271</v>
      </c>
      <c r="C129" s="22" t="s">
        <v>89</v>
      </c>
      <c r="D129" s="22" t="s">
        <v>358</v>
      </c>
      <c r="E129" s="22" t="s">
        <v>211</v>
      </c>
      <c r="F129" s="23" t="s">
        <v>21</v>
      </c>
      <c r="G129" s="22" t="s">
        <v>328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4" x14ac:dyDescent="0.2">
      <c r="A130" s="34">
        <v>129</v>
      </c>
      <c r="B130" s="39" t="s">
        <v>270</v>
      </c>
      <c r="C130" s="22" t="s">
        <v>89</v>
      </c>
      <c r="D130" s="22" t="s">
        <v>269</v>
      </c>
      <c r="E130" s="22" t="s">
        <v>211</v>
      </c>
      <c r="F130" s="23" t="s">
        <v>21</v>
      </c>
      <c r="G130" s="22" t="s">
        <v>328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5.5" x14ac:dyDescent="0.2">
      <c r="A131" s="34">
        <v>130</v>
      </c>
      <c r="B131" s="39" t="s">
        <v>273</v>
      </c>
      <c r="C131" s="22" t="s">
        <v>89</v>
      </c>
      <c r="D131" s="22" t="s">
        <v>90</v>
      </c>
      <c r="E131" s="22" t="s">
        <v>211</v>
      </c>
      <c r="F131" s="23" t="s">
        <v>21</v>
      </c>
      <c r="G131" s="22" t="s">
        <v>328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.5" x14ac:dyDescent="0.2">
      <c r="A132" s="34">
        <v>131</v>
      </c>
      <c r="B132" s="39" t="s">
        <v>275</v>
      </c>
      <c r="C132" s="22" t="s">
        <v>123</v>
      </c>
      <c r="D132" s="22" t="s">
        <v>130</v>
      </c>
      <c r="E132" s="22" t="s">
        <v>211</v>
      </c>
      <c r="F132" s="23" t="s">
        <v>21</v>
      </c>
      <c r="G132" s="22" t="s">
        <v>328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.5" x14ac:dyDescent="0.2">
      <c r="A133" s="34">
        <v>132</v>
      </c>
      <c r="B133" s="39" t="s">
        <v>359</v>
      </c>
      <c r="C133" s="22" t="s">
        <v>123</v>
      </c>
      <c r="D133" s="22" t="s">
        <v>132</v>
      </c>
      <c r="E133" s="22" t="s">
        <v>211</v>
      </c>
      <c r="F133" s="23" t="s">
        <v>21</v>
      </c>
      <c r="G133" s="22" t="s">
        <v>328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.5" x14ac:dyDescent="0.2">
      <c r="A134" s="34">
        <v>133</v>
      </c>
      <c r="B134" s="39" t="s">
        <v>277</v>
      </c>
      <c r="C134" s="22" t="s">
        <v>123</v>
      </c>
      <c r="D134" s="22" t="s">
        <v>132</v>
      </c>
      <c r="E134" s="22" t="s">
        <v>211</v>
      </c>
      <c r="F134" s="23" t="s">
        <v>21</v>
      </c>
      <c r="G134" s="22" t="s">
        <v>328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.5" x14ac:dyDescent="0.2">
      <c r="A135" s="34">
        <v>134</v>
      </c>
      <c r="B135" s="39" t="s">
        <v>281</v>
      </c>
      <c r="C135" s="22" t="s">
        <v>144</v>
      </c>
      <c r="D135" s="22" t="s">
        <v>360</v>
      </c>
      <c r="E135" s="22" t="s">
        <v>211</v>
      </c>
      <c r="F135" s="23" t="s">
        <v>21</v>
      </c>
      <c r="G135" s="22" t="s">
        <v>328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.5" x14ac:dyDescent="0.2">
      <c r="A136" s="34">
        <v>135</v>
      </c>
      <c r="B136" s="39" t="s">
        <v>284</v>
      </c>
      <c r="C136" s="22" t="s">
        <v>160</v>
      </c>
      <c r="D136" s="22" t="s">
        <v>361</v>
      </c>
      <c r="E136" s="22" t="s">
        <v>211</v>
      </c>
      <c r="F136" s="23" t="s">
        <v>21</v>
      </c>
      <c r="G136" s="22" t="s">
        <v>328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.5" x14ac:dyDescent="0.2">
      <c r="A137" s="34">
        <v>136</v>
      </c>
      <c r="B137" s="39" t="s">
        <v>286</v>
      </c>
      <c r="C137" s="22" t="s">
        <v>160</v>
      </c>
      <c r="D137" s="22" t="s">
        <v>361</v>
      </c>
      <c r="E137" s="22" t="s">
        <v>211</v>
      </c>
      <c r="F137" s="23" t="s">
        <v>24</v>
      </c>
      <c r="G137" s="22" t="s">
        <v>328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.5" x14ac:dyDescent="0.2">
      <c r="A138" s="34">
        <v>137</v>
      </c>
      <c r="B138" s="39" t="s">
        <v>362</v>
      </c>
      <c r="C138" s="22" t="s">
        <v>160</v>
      </c>
      <c r="D138" s="22" t="s">
        <v>361</v>
      </c>
      <c r="E138" s="22" t="s">
        <v>211</v>
      </c>
      <c r="F138" s="23" t="s">
        <v>21</v>
      </c>
      <c r="G138" s="22" t="s">
        <v>328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.5" x14ac:dyDescent="0.2">
      <c r="A139" s="34">
        <v>138</v>
      </c>
      <c r="B139" s="39" t="s">
        <v>363</v>
      </c>
      <c r="C139" s="22" t="s">
        <v>160</v>
      </c>
      <c r="D139" s="22" t="s">
        <v>361</v>
      </c>
      <c r="E139" s="22" t="s">
        <v>211</v>
      </c>
      <c r="F139" s="23" t="s">
        <v>21</v>
      </c>
      <c r="G139" s="22" t="s">
        <v>328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.5" x14ac:dyDescent="0.2">
      <c r="A140" s="34">
        <v>139</v>
      </c>
      <c r="B140" s="39" t="s">
        <v>287</v>
      </c>
      <c r="C140" s="22" t="s">
        <v>160</v>
      </c>
      <c r="D140" s="22" t="s">
        <v>361</v>
      </c>
      <c r="E140" s="22" t="s">
        <v>211</v>
      </c>
      <c r="F140" s="23" t="s">
        <v>24</v>
      </c>
      <c r="G140" s="22" t="s">
        <v>328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.5" x14ac:dyDescent="0.2">
      <c r="A141" s="34">
        <v>140</v>
      </c>
      <c r="B141" s="39" t="s">
        <v>289</v>
      </c>
      <c r="C141" s="22" t="s">
        <v>160</v>
      </c>
      <c r="D141" s="22" t="s">
        <v>361</v>
      </c>
      <c r="E141" s="22" t="s">
        <v>211</v>
      </c>
      <c r="F141" s="23" t="s">
        <v>21</v>
      </c>
      <c r="G141" s="22" t="s">
        <v>328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4" x14ac:dyDescent="0.2">
      <c r="A142" s="34">
        <v>141</v>
      </c>
      <c r="B142" s="39" t="s">
        <v>364</v>
      </c>
      <c r="C142" s="22" t="s">
        <v>160</v>
      </c>
      <c r="D142" s="22" t="s">
        <v>361</v>
      </c>
      <c r="E142" s="22" t="s">
        <v>211</v>
      </c>
      <c r="F142" s="23" t="s">
        <v>21</v>
      </c>
      <c r="G142" s="22" t="s">
        <v>328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.5" x14ac:dyDescent="0.2">
      <c r="A143" s="34">
        <v>142</v>
      </c>
      <c r="B143" s="39" t="s">
        <v>293</v>
      </c>
      <c r="C143" s="22" t="s">
        <v>162</v>
      </c>
      <c r="D143" s="22" t="s">
        <v>365</v>
      </c>
      <c r="E143" s="22" t="s">
        <v>211</v>
      </c>
      <c r="F143" s="23" t="s">
        <v>21</v>
      </c>
      <c r="G143" s="22" t="s">
        <v>328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.5" x14ac:dyDescent="0.2">
      <c r="A144" s="34">
        <v>143</v>
      </c>
      <c r="B144" s="39" t="s">
        <v>366</v>
      </c>
      <c r="C144" s="22" t="s">
        <v>162</v>
      </c>
      <c r="D144" s="22" t="s">
        <v>367</v>
      </c>
      <c r="E144" s="22" t="s">
        <v>211</v>
      </c>
      <c r="F144" s="23" t="s">
        <v>21</v>
      </c>
      <c r="G144" s="22" t="s">
        <v>328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.5" x14ac:dyDescent="0.2">
      <c r="A145" s="34">
        <v>144</v>
      </c>
      <c r="B145" s="39" t="s">
        <v>290</v>
      </c>
      <c r="C145" s="22" t="s">
        <v>162</v>
      </c>
      <c r="D145" s="22" t="s">
        <v>165</v>
      </c>
      <c r="E145" s="22" t="s">
        <v>211</v>
      </c>
      <c r="F145" s="23" t="s">
        <v>21</v>
      </c>
      <c r="G145" s="22" t="s">
        <v>328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.5" x14ac:dyDescent="0.2">
      <c r="A146" s="34">
        <v>145</v>
      </c>
      <c r="B146" s="39" t="s">
        <v>292</v>
      </c>
      <c r="C146" s="22" t="s">
        <v>162</v>
      </c>
      <c r="D146" s="22" t="s">
        <v>165</v>
      </c>
      <c r="E146" s="22" t="s">
        <v>211</v>
      </c>
      <c r="F146" s="23" t="s">
        <v>21</v>
      </c>
      <c r="G146" s="22" t="s">
        <v>328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.5" x14ac:dyDescent="0.2">
      <c r="A147" s="34">
        <v>146</v>
      </c>
      <c r="B147" s="39" t="s">
        <v>294</v>
      </c>
      <c r="C147" s="22" t="s">
        <v>162</v>
      </c>
      <c r="D147" s="22" t="s">
        <v>165</v>
      </c>
      <c r="E147" s="22" t="s">
        <v>211</v>
      </c>
      <c r="F147" s="23" t="s">
        <v>24</v>
      </c>
      <c r="G147" s="22" t="s">
        <v>328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.5" x14ac:dyDescent="0.2">
      <c r="A148" s="34">
        <v>147</v>
      </c>
      <c r="B148" s="39" t="s">
        <v>295</v>
      </c>
      <c r="C148" s="22" t="s">
        <v>162</v>
      </c>
      <c r="D148" s="22" t="s">
        <v>165</v>
      </c>
      <c r="E148" s="22" t="s">
        <v>211</v>
      </c>
      <c r="F148" s="23" t="s">
        <v>21</v>
      </c>
      <c r="G148" s="22" t="s">
        <v>328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4" x14ac:dyDescent="0.2">
      <c r="A149" s="34">
        <v>148</v>
      </c>
      <c r="B149" s="39" t="s">
        <v>296</v>
      </c>
      <c r="C149" s="22" t="s">
        <v>162</v>
      </c>
      <c r="D149" s="22" t="s">
        <v>165</v>
      </c>
      <c r="E149" s="22" t="s">
        <v>211</v>
      </c>
      <c r="F149" s="23" t="s">
        <v>24</v>
      </c>
      <c r="G149" s="22" t="s">
        <v>328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.5" x14ac:dyDescent="0.2">
      <c r="A150" s="34">
        <v>149</v>
      </c>
      <c r="B150" s="39" t="s">
        <v>278</v>
      </c>
      <c r="C150" s="22" t="s">
        <v>123</v>
      </c>
      <c r="D150" s="22" t="s">
        <v>368</v>
      </c>
      <c r="E150" s="22" t="s">
        <v>211</v>
      </c>
      <c r="F150" s="23" t="s">
        <v>21</v>
      </c>
      <c r="G150" s="22" t="s">
        <v>328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.5" x14ac:dyDescent="0.2">
      <c r="A151" s="34">
        <v>150</v>
      </c>
      <c r="B151" s="39" t="s">
        <v>279</v>
      </c>
      <c r="C151" s="22" t="s">
        <v>123</v>
      </c>
      <c r="D151" s="22" t="s">
        <v>368</v>
      </c>
      <c r="E151" s="22" t="s">
        <v>211</v>
      </c>
      <c r="F151" s="23" t="s">
        <v>24</v>
      </c>
      <c r="G151" s="22" t="s">
        <v>328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.5" x14ac:dyDescent="0.2">
      <c r="A152" s="34">
        <v>151</v>
      </c>
      <c r="B152" s="39" t="s">
        <v>369</v>
      </c>
      <c r="C152" s="22" t="s">
        <v>59</v>
      </c>
      <c r="D152" s="22" t="s">
        <v>370</v>
      </c>
      <c r="E152" s="22" t="s">
        <v>211</v>
      </c>
      <c r="F152" s="23" t="s">
        <v>21</v>
      </c>
      <c r="G152" s="22" t="s">
        <v>371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.5" x14ac:dyDescent="0.2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31</v>
      </c>
      <c r="F153" s="23" t="s">
        <v>21</v>
      </c>
      <c r="G153" s="22" t="s">
        <v>372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.5" x14ac:dyDescent="0.2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31</v>
      </c>
      <c r="F154" s="23" t="s">
        <v>21</v>
      </c>
      <c r="G154" s="22" t="s">
        <v>372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.5" x14ac:dyDescent="0.2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34</v>
      </c>
      <c r="F155" s="23" t="s">
        <v>21</v>
      </c>
      <c r="G155" s="22" t="s">
        <v>372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ht="24" x14ac:dyDescent="0.2">
      <c r="A156" s="34">
        <v>155</v>
      </c>
      <c r="B156" s="39" t="s">
        <v>83</v>
      </c>
      <c r="C156" s="22" t="s">
        <v>84</v>
      </c>
      <c r="D156" s="22" t="s">
        <v>85</v>
      </c>
      <c r="E156" s="22" t="s">
        <v>31</v>
      </c>
      <c r="F156" s="23" t="s">
        <v>21</v>
      </c>
      <c r="G156" s="22" t="s">
        <v>372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.5" x14ac:dyDescent="0.2">
      <c r="A157" s="34">
        <v>156</v>
      </c>
      <c r="B157" s="39" t="s">
        <v>91</v>
      </c>
      <c r="C157" s="22" t="s">
        <v>89</v>
      </c>
      <c r="D157" s="22" t="s">
        <v>92</v>
      </c>
      <c r="E157" s="22" t="s">
        <v>34</v>
      </c>
      <c r="F157" s="23" t="s">
        <v>21</v>
      </c>
      <c r="G157" s="22" t="s">
        <v>372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.5" x14ac:dyDescent="0.2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372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.5" x14ac:dyDescent="0.2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372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.5" x14ac:dyDescent="0.2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372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.5" x14ac:dyDescent="0.2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34</v>
      </c>
      <c r="F161" s="23" t="s">
        <v>21</v>
      </c>
      <c r="G161" s="22" t="s">
        <v>372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.5" x14ac:dyDescent="0.2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34</v>
      </c>
      <c r="F162" s="43" t="s">
        <v>21</v>
      </c>
      <c r="G162" s="42" t="s">
        <v>372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Octubre  2023</vt:lpstr>
      <vt:lpstr>Nomina Vigilancia Octubre 2023</vt:lpstr>
      <vt:lpstr>Nomina Interinato Octubre  2023</vt:lpstr>
      <vt:lpstr>Nomina Temporales  Octubre 2023</vt:lpstr>
      <vt:lpstr>Base de Datos</vt:lpstr>
      <vt:lpstr>'Nomina Fijos Octubre  2023'!Área_de_impresión</vt:lpstr>
      <vt:lpstr>'Nomina Temporales  Octubre 2023'!Área_de_impresión</vt:lpstr>
      <vt:lpstr>'Nomina Vigilancia Octubre 2023'!Área_de_impresión</vt:lpstr>
      <vt:lpstr>'Nomina Fijos Octubre  2023'!BaseDeDatos</vt:lpstr>
      <vt:lpstr>BaseDeDatos</vt:lpstr>
      <vt:lpstr>'Nomina Fijos Octubre  2023'!Títulos_a_imprimir</vt:lpstr>
      <vt:lpstr>'Nomina Temporales  Octubre 2023'!Títulos_a_imprimir</vt:lpstr>
      <vt:lpstr>'Nomina Vigilancia Octubre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2023-10-25T12:50:14Z</cp:lastPrinted>
  <dcterms:created xsi:type="dcterms:W3CDTF">2017-10-11T04:49:31Z</dcterms:created>
  <dcterms:modified xsi:type="dcterms:W3CDTF">2023-10-25T18:45:30Z</dcterms:modified>
  <cp:category/>
  <cp:contentStatus/>
</cp:coreProperties>
</file>