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"/>
    </mc:Choice>
  </mc:AlternateContent>
  <xr:revisionPtr revIDLastSave="1169" documentId="8_{F2E5CE88-617F-4B89-B633-84415BCBFAD0}" xr6:coauthVersionLast="47" xr6:coauthVersionMax="47" xr10:uidLastSave="{1AFD4EE1-E23C-4F7C-AACC-337FE471A5E4}"/>
  <bookViews>
    <workbookView xWindow="-110" yWindow="-110" windowWidth="19420" windowHeight="10420" firstSheet="3" activeTab="4" xr2:uid="{00000000-000D-0000-FFFF-FFFF00000000}"/>
  </bookViews>
  <sheets>
    <sheet name="Nomina Fijos Marzo  2025" sheetId="21" r:id="rId1"/>
    <sheet name="Nomina Vigilancia Marzo  2025" sheetId="11" r:id="rId2"/>
    <sheet name="Nomina Interinato Marzo  2025" sheetId="15" r:id="rId3"/>
    <sheet name="Nomina Temporales Marzo  2025" sheetId="20" r:id="rId4"/>
    <sheet name="Nomina Pension Marzo   2025" sheetId="22" r:id="rId5"/>
    <sheet name="Base de Datos" sheetId="18" state="hidden" r:id="rId6"/>
  </sheets>
  <externalReferences>
    <externalReference r:id="rId7"/>
  </externalReferences>
  <definedNames>
    <definedName name="_xlnm._FilterDatabase" localSheetId="2" hidden="1">'Nomina Interinato Marzo  2025'!$B$15:$P$31</definedName>
    <definedName name="_xlnm._FilterDatabase" localSheetId="3" hidden="1">'Nomina Temporales Marzo  2025'!$A$8:$R$9</definedName>
    <definedName name="_xlnm.Print_Area" localSheetId="0">'Nomina Fijos Marzo  2025'!$A$1:$P$135</definedName>
    <definedName name="_xlnm.Print_Area" localSheetId="3">'Nomina Temporales Marzo  2025'!$B$1:$R$87</definedName>
    <definedName name="_xlnm.Print_Area" localSheetId="1">'Nomina Vigilancia Marzo  2025'!$B$1:$P$27</definedName>
    <definedName name="_xlnm.Database" localSheetId="0">Table1[#All]</definedName>
    <definedName name="_xlnm.Database" localSheetId="3">[1]!Table1[#All]</definedName>
    <definedName name="_xlnm.Database">Table1[#All]</definedName>
    <definedName name="_xlnm.Print_Titles" localSheetId="0">'Nomina Fijos Marzo  2025'!$1:$9</definedName>
    <definedName name="_xlnm.Print_Titles" localSheetId="3">'Nomina Temporales Marzo  2025'!$1:$9</definedName>
    <definedName name="_xlnm.Print_Titles" localSheetId="1">'Nomina Vigilancia Marzo  2025'!$1:$11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21" l="1"/>
  <c r="L16" i="21"/>
  <c r="L18" i="21"/>
  <c r="L19" i="21"/>
  <c r="L20" i="21"/>
  <c r="L24" i="21"/>
  <c r="L26" i="21"/>
  <c r="L28" i="21"/>
  <c r="L29" i="21"/>
  <c r="L30" i="21"/>
  <c r="L33" i="21"/>
  <c r="L34" i="21"/>
  <c r="N34" i="21" s="1"/>
  <c r="O34" i="21" s="1"/>
  <c r="L35" i="21"/>
  <c r="L36" i="21"/>
  <c r="L37" i="21"/>
  <c r="L39" i="21"/>
  <c r="L40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4" i="21"/>
  <c r="L55" i="21"/>
  <c r="L56" i="21"/>
  <c r="L58" i="21"/>
  <c r="L59" i="21"/>
  <c r="L60" i="21"/>
  <c r="L61" i="21"/>
  <c r="L62" i="21"/>
  <c r="L63" i="21"/>
  <c r="L64" i="21"/>
  <c r="L65" i="21"/>
  <c r="L66" i="21"/>
  <c r="L67" i="21"/>
  <c r="L68" i="21"/>
  <c r="L69" i="21"/>
  <c r="L70" i="21"/>
  <c r="L71" i="21"/>
  <c r="L72" i="21"/>
  <c r="L73" i="21"/>
  <c r="L74" i="21"/>
  <c r="L75" i="21"/>
  <c r="L78" i="21"/>
  <c r="L79" i="21"/>
  <c r="L80" i="21"/>
  <c r="L82" i="21"/>
  <c r="L83" i="21"/>
  <c r="L84" i="21"/>
  <c r="L85" i="21"/>
  <c r="L86" i="21"/>
  <c r="L89" i="21"/>
  <c r="L90" i="21"/>
  <c r="L91" i="21"/>
  <c r="L92" i="21"/>
  <c r="L93" i="21"/>
  <c r="L94" i="21"/>
  <c r="L96" i="21"/>
  <c r="L97" i="21"/>
  <c r="L98" i="21"/>
  <c r="L99" i="21"/>
  <c r="L101" i="21"/>
  <c r="L102" i="21"/>
  <c r="L103" i="21"/>
  <c r="L104" i="21"/>
  <c r="L105" i="21"/>
  <c r="L107" i="21"/>
  <c r="N10" i="21"/>
  <c r="N11" i="21"/>
  <c r="N12" i="21"/>
  <c r="N15" i="21"/>
  <c r="N27" i="21"/>
  <c r="N31" i="21"/>
  <c r="N32" i="21"/>
  <c r="N57" i="21"/>
  <c r="N95" i="21"/>
  <c r="N106" i="21"/>
  <c r="I43" i="21"/>
  <c r="J43" i="21"/>
  <c r="I33" i="21"/>
  <c r="J33" i="21"/>
  <c r="M108" i="21"/>
  <c r="I24" i="21"/>
  <c r="J24" i="21"/>
  <c r="P20" i="11"/>
  <c r="I66" i="21"/>
  <c r="I73" i="21"/>
  <c r="J73" i="21"/>
  <c r="P80" i="20"/>
  <c r="M80" i="20"/>
  <c r="J80" i="20"/>
  <c r="Q60" i="20"/>
  <c r="R60" i="20" s="1"/>
  <c r="Q16" i="20"/>
  <c r="R16" i="20" s="1"/>
  <c r="N21" i="22"/>
  <c r="M21" i="22"/>
  <c r="L21" i="22"/>
  <c r="J21" i="22"/>
  <c r="I21" i="22"/>
  <c r="H21" i="22"/>
  <c r="K20" i="22"/>
  <c r="K21" i="22" s="1"/>
  <c r="Q53" i="20"/>
  <c r="R53" i="20" s="1"/>
  <c r="Q18" i="20"/>
  <c r="R18" i="20" s="1"/>
  <c r="Q21" i="20"/>
  <c r="R21" i="20" s="1"/>
  <c r="I47" i="21"/>
  <c r="J47" i="21"/>
  <c r="O80" i="20"/>
  <c r="I64" i="21"/>
  <c r="J64" i="21"/>
  <c r="R79" i="20"/>
  <c r="Q73" i="20"/>
  <c r="R73" i="20" s="1"/>
  <c r="I55" i="21"/>
  <c r="J55" i="21"/>
  <c r="O14" i="21"/>
  <c r="J16" i="21"/>
  <c r="I93" i="21"/>
  <c r="J93" i="21"/>
  <c r="J36" i="21"/>
  <c r="J35" i="21"/>
  <c r="Q72" i="20"/>
  <c r="R72" i="20" s="1"/>
  <c r="I92" i="21"/>
  <c r="J92" i="21"/>
  <c r="I71" i="21"/>
  <c r="J71" i="21"/>
  <c r="I72" i="21"/>
  <c r="J72" i="21"/>
  <c r="J46" i="21"/>
  <c r="I30" i="21"/>
  <c r="J30" i="21"/>
  <c r="J104" i="21"/>
  <c r="G108" i="21"/>
  <c r="H108" i="21"/>
  <c r="K108" i="21"/>
  <c r="N22" i="21"/>
  <c r="Q66" i="20"/>
  <c r="R66" i="20" s="1"/>
  <c r="Q54" i="20"/>
  <c r="R54" i="20" s="1"/>
  <c r="Q41" i="20"/>
  <c r="R41" i="20" s="1"/>
  <c r="Q33" i="20"/>
  <c r="R33" i="20" s="1"/>
  <c r="Q31" i="20"/>
  <c r="R31" i="20" s="1"/>
  <c r="Q15" i="20"/>
  <c r="R15" i="20" s="1"/>
  <c r="Q14" i="20"/>
  <c r="R14" i="20" s="1"/>
  <c r="Q12" i="20"/>
  <c r="R12" i="20" s="1"/>
  <c r="L20" i="11"/>
  <c r="J13" i="21"/>
  <c r="I49" i="21"/>
  <c r="J49" i="21"/>
  <c r="N80" i="20"/>
  <c r="J51" i="21"/>
  <c r="I51" i="21"/>
  <c r="J80" i="21"/>
  <c r="I80" i="21"/>
  <c r="J79" i="21"/>
  <c r="J78" i="21"/>
  <c r="I78" i="21"/>
  <c r="J77" i="21"/>
  <c r="I77" i="21"/>
  <c r="J76" i="21"/>
  <c r="I76" i="21"/>
  <c r="J58" i="21"/>
  <c r="I58" i="21"/>
  <c r="I20" i="21"/>
  <c r="J19" i="21"/>
  <c r="Q71" i="20"/>
  <c r="R71" i="20" s="1"/>
  <c r="Q69" i="20"/>
  <c r="R69" i="20" s="1"/>
  <c r="I106" i="21"/>
  <c r="Q28" i="20"/>
  <c r="R28" i="20" s="1"/>
  <c r="Q65" i="20"/>
  <c r="R65" i="20" s="1"/>
  <c r="Q68" i="20"/>
  <c r="R68" i="20" s="1"/>
  <c r="Q20" i="20"/>
  <c r="R20" i="20" s="1"/>
  <c r="I97" i="21"/>
  <c r="J97" i="21"/>
  <c r="I107" i="21"/>
  <c r="J107" i="21"/>
  <c r="J105" i="21"/>
  <c r="I105" i="21"/>
  <c r="J103" i="21"/>
  <c r="I103" i="21"/>
  <c r="J101" i="21"/>
  <c r="J100" i="21"/>
  <c r="J99" i="21"/>
  <c r="J96" i="21"/>
  <c r="I96" i="21"/>
  <c r="J94" i="21"/>
  <c r="I94" i="21"/>
  <c r="J91" i="21"/>
  <c r="I91" i="21"/>
  <c r="J90" i="21"/>
  <c r="I90" i="21"/>
  <c r="J89" i="21"/>
  <c r="I89" i="21"/>
  <c r="J88" i="21"/>
  <c r="J87" i="21"/>
  <c r="I87" i="21"/>
  <c r="J86" i="21"/>
  <c r="I86" i="21"/>
  <c r="J85" i="21"/>
  <c r="I85" i="21"/>
  <c r="J84" i="21"/>
  <c r="I84" i="21"/>
  <c r="J83" i="21"/>
  <c r="I83" i="21"/>
  <c r="J82" i="21"/>
  <c r="I82" i="21"/>
  <c r="J81" i="21"/>
  <c r="I81" i="21"/>
  <c r="J75" i="21"/>
  <c r="I75" i="21"/>
  <c r="J74" i="21"/>
  <c r="I74" i="21"/>
  <c r="J70" i="21"/>
  <c r="I70" i="21"/>
  <c r="J69" i="21"/>
  <c r="I69" i="21"/>
  <c r="J68" i="21"/>
  <c r="I68" i="21"/>
  <c r="J67" i="21"/>
  <c r="I67" i="21"/>
  <c r="J66" i="21"/>
  <c r="J65" i="21"/>
  <c r="I65" i="21"/>
  <c r="J63" i="21"/>
  <c r="I63" i="21"/>
  <c r="J62" i="21"/>
  <c r="I62" i="21"/>
  <c r="J61" i="21"/>
  <c r="I61" i="21"/>
  <c r="J60" i="21"/>
  <c r="I60" i="21"/>
  <c r="J59" i="21"/>
  <c r="I59" i="21"/>
  <c r="J56" i="21"/>
  <c r="I56" i="21"/>
  <c r="I54" i="21"/>
  <c r="J53" i="21"/>
  <c r="I53" i="21"/>
  <c r="J52" i="21"/>
  <c r="I52" i="21"/>
  <c r="J50" i="21"/>
  <c r="I50" i="21"/>
  <c r="J48" i="21"/>
  <c r="I48" i="21"/>
  <c r="J45" i="21"/>
  <c r="I45" i="21"/>
  <c r="J44" i="21"/>
  <c r="I44" i="21"/>
  <c r="J42" i="21"/>
  <c r="I42" i="21"/>
  <c r="I41" i="21"/>
  <c r="J40" i="21"/>
  <c r="I40" i="21"/>
  <c r="J39" i="21"/>
  <c r="I39" i="21"/>
  <c r="J37" i="21"/>
  <c r="I37" i="21"/>
  <c r="J29" i="21"/>
  <c r="I29" i="21"/>
  <c r="I28" i="21"/>
  <c r="J26" i="21"/>
  <c r="J25" i="21"/>
  <c r="J21" i="21"/>
  <c r="J17" i="21"/>
  <c r="Q64" i="20"/>
  <c r="R64" i="20" s="1"/>
  <c r="Q17" i="20"/>
  <c r="R17" i="20" s="1"/>
  <c r="J20" i="11"/>
  <c r="H20" i="11"/>
  <c r="H31" i="15"/>
  <c r="I31" i="15"/>
  <c r="J31" i="15"/>
  <c r="K31" i="15"/>
  <c r="M31" i="15"/>
  <c r="P30" i="15"/>
  <c r="Q55" i="20"/>
  <c r="R55" i="20" s="1"/>
  <c r="Q57" i="20"/>
  <c r="R57" i="20" s="1"/>
  <c r="Q58" i="20"/>
  <c r="R58" i="20" s="1"/>
  <c r="Q13" i="20"/>
  <c r="R13" i="20" s="1"/>
  <c r="Q22" i="20"/>
  <c r="R22" i="20" s="1"/>
  <c r="Q23" i="20"/>
  <c r="R23" i="20" s="1"/>
  <c r="Q24" i="20"/>
  <c r="R24" i="20" s="1"/>
  <c r="Q27" i="20"/>
  <c r="R27" i="20" s="1"/>
  <c r="Q30" i="20"/>
  <c r="R30" i="20" s="1"/>
  <c r="Q35" i="20"/>
  <c r="R35" i="20" s="1"/>
  <c r="Q38" i="20"/>
  <c r="R38" i="20" s="1"/>
  <c r="Q39" i="20"/>
  <c r="R39" i="20" s="1"/>
  <c r="Q40" i="20"/>
  <c r="R40" i="20" s="1"/>
  <c r="Q46" i="20"/>
  <c r="R46" i="20" s="1"/>
  <c r="Q49" i="20"/>
  <c r="R49" i="20" s="1"/>
  <c r="Q51" i="20"/>
  <c r="R51" i="20" s="1"/>
  <c r="Q52" i="20"/>
  <c r="Q59" i="20"/>
  <c r="R59" i="20" s="1"/>
  <c r="Q62" i="20"/>
  <c r="R62" i="20" s="1"/>
  <c r="Q63" i="20"/>
  <c r="R63" i="20" s="1"/>
  <c r="Q67" i="20"/>
  <c r="R67" i="20" s="1"/>
  <c r="Q74" i="20"/>
  <c r="R74" i="20" s="1"/>
  <c r="R75" i="20"/>
  <c r="Q76" i="20"/>
  <c r="R76" i="20" s="1"/>
  <c r="Q77" i="20"/>
  <c r="R77" i="20" s="1"/>
  <c r="Q78" i="20"/>
  <c r="R78" i="20" s="1"/>
  <c r="K80" i="20"/>
  <c r="I20" i="11"/>
  <c r="O20" i="11"/>
  <c r="N20" i="11"/>
  <c r="M20" i="11"/>
  <c r="K20" i="11"/>
  <c r="Q11" i="20"/>
  <c r="R11" i="20" s="1"/>
  <c r="L80" i="20"/>
  <c r="L108" i="21" l="1"/>
  <c r="N17" i="21"/>
  <c r="O17" i="21" s="1"/>
  <c r="N25" i="21"/>
  <c r="O25" i="21" s="1"/>
  <c r="N88" i="21"/>
  <c r="O88" i="21" s="1"/>
  <c r="N60" i="21"/>
  <c r="O60" i="21" s="1"/>
  <c r="N43" i="21"/>
  <c r="O43" i="21" s="1"/>
  <c r="N33" i="21"/>
  <c r="O33" i="21" s="1"/>
  <c r="N98" i="21"/>
  <c r="O98" i="21" s="1"/>
  <c r="N24" i="21"/>
  <c r="O24" i="21" s="1"/>
  <c r="O73" i="21"/>
  <c r="I108" i="21"/>
  <c r="O20" i="22"/>
  <c r="O21" i="22" s="1"/>
  <c r="N100" i="21"/>
  <c r="O100" i="21" s="1"/>
  <c r="N47" i="21"/>
  <c r="O47" i="21" s="1"/>
  <c r="Q80" i="20"/>
  <c r="N64" i="21"/>
  <c r="O64" i="21" s="1"/>
  <c r="N55" i="21"/>
  <c r="O55" i="21" s="1"/>
  <c r="N16" i="21"/>
  <c r="O16" i="21" s="1"/>
  <c r="O15" i="21"/>
  <c r="N93" i="21"/>
  <c r="O93" i="21" s="1"/>
  <c r="N36" i="21"/>
  <c r="O36" i="21" s="1"/>
  <c r="N35" i="21"/>
  <c r="N92" i="21"/>
  <c r="O92" i="21" s="1"/>
  <c r="N71" i="21"/>
  <c r="O71" i="21" s="1"/>
  <c r="N72" i="21"/>
  <c r="O72" i="21" s="1"/>
  <c r="N46" i="21"/>
  <c r="O46" i="21" s="1"/>
  <c r="N30" i="21"/>
  <c r="O30" i="21" s="1"/>
  <c r="N104" i="21"/>
  <c r="O104" i="21" s="1"/>
  <c r="J108" i="21"/>
  <c r="O39" i="21"/>
  <c r="N50" i="21"/>
  <c r="O50" i="21" s="1"/>
  <c r="N63" i="21"/>
  <c r="O63" i="21" s="1"/>
  <c r="N78" i="21"/>
  <c r="N49" i="21"/>
  <c r="O49" i="21" s="1"/>
  <c r="N37" i="21"/>
  <c r="O37" i="21" s="1"/>
  <c r="O81" i="21"/>
  <c r="O13" i="21"/>
  <c r="N51" i="21"/>
  <c r="O51" i="21" s="1"/>
  <c r="N80" i="21"/>
  <c r="O80" i="21" s="1"/>
  <c r="N79" i="21"/>
  <c r="O79" i="21" s="1"/>
  <c r="O77" i="21"/>
  <c r="N76" i="21"/>
  <c r="O76" i="21" s="1"/>
  <c r="N58" i="21"/>
  <c r="O58" i="21" s="1"/>
  <c r="O31" i="21"/>
  <c r="N19" i="21"/>
  <c r="O19" i="21" s="1"/>
  <c r="O18" i="21"/>
  <c r="N20" i="21"/>
  <c r="O20" i="21" s="1"/>
  <c r="O106" i="21"/>
  <c r="N97" i="21"/>
  <c r="O97" i="21" s="1"/>
  <c r="O67" i="21"/>
  <c r="N53" i="21"/>
  <c r="O53" i="21" s="1"/>
  <c r="N62" i="21"/>
  <c r="O62" i="21" s="1"/>
  <c r="N75" i="21"/>
  <c r="O75" i="21" s="1"/>
  <c r="N94" i="21"/>
  <c r="O94" i="21" s="1"/>
  <c r="N74" i="21"/>
  <c r="O74" i="21" s="1"/>
  <c r="O57" i="21"/>
  <c r="N103" i="21"/>
  <c r="O103" i="21" s="1"/>
  <c r="N29" i="21"/>
  <c r="O29" i="21" s="1"/>
  <c r="N65" i="21"/>
  <c r="O65" i="21" s="1"/>
  <c r="N69" i="21"/>
  <c r="O69" i="21" s="1"/>
  <c r="N91" i="21"/>
  <c r="O91" i="21" s="1"/>
  <c r="N56" i="21"/>
  <c r="O56" i="21" s="1"/>
  <c r="O95" i="21"/>
  <c r="N87" i="21"/>
  <c r="O87" i="21" s="1"/>
  <c r="N85" i="21"/>
  <c r="O85" i="21" s="1"/>
  <c r="O12" i="21"/>
  <c r="N61" i="21"/>
  <c r="O61" i="21" s="1"/>
  <c r="N66" i="21"/>
  <c r="O66" i="21" s="1"/>
  <c r="N70" i="21"/>
  <c r="O70" i="21" s="1"/>
  <c r="N26" i="21"/>
  <c r="O26" i="21" s="1"/>
  <c r="N44" i="21"/>
  <c r="O44" i="21" s="1"/>
  <c r="N52" i="21"/>
  <c r="O52" i="21" s="1"/>
  <c r="N28" i="21"/>
  <c r="O28" i="21" s="1"/>
  <c r="N21" i="21"/>
  <c r="O21" i="21" s="1"/>
  <c r="N96" i="21"/>
  <c r="O96" i="21" s="1"/>
  <c r="N59" i="21"/>
  <c r="O59" i="21" s="1"/>
  <c r="N84" i="21"/>
  <c r="O84" i="21" s="1"/>
  <c r="N89" i="21"/>
  <c r="O89" i="21" s="1"/>
  <c r="N105" i="21"/>
  <c r="O105" i="21" s="1"/>
  <c r="N40" i="21"/>
  <c r="O40" i="21" s="1"/>
  <c r="N42" i="21"/>
  <c r="O42" i="21" s="1"/>
  <c r="O22" i="21"/>
  <c r="O32" i="21"/>
  <c r="O11" i="21"/>
  <c r="O27" i="21"/>
  <c r="O10" i="21"/>
  <c r="N45" i="21"/>
  <c r="O45" i="21" s="1"/>
  <c r="O82" i="21"/>
  <c r="N99" i="21"/>
  <c r="O99" i="21" s="1"/>
  <c r="N48" i="21"/>
  <c r="O48" i="21" s="1"/>
  <c r="O54" i="21"/>
  <c r="N68" i="21"/>
  <c r="O68" i="21" s="1"/>
  <c r="N83" i="21"/>
  <c r="O83" i="21" s="1"/>
  <c r="O41" i="21"/>
  <c r="R52" i="20"/>
  <c r="R80" i="20" s="1"/>
  <c r="P20" i="22" l="1"/>
  <c r="P21" i="22" s="1"/>
  <c r="O35" i="21"/>
  <c r="N101" i="21"/>
  <c r="O101" i="21" s="1"/>
  <c r="N102" i="21" l="1"/>
  <c r="O18" i="15"/>
  <c r="P18" i="15" s="1"/>
  <c r="O19" i="15"/>
  <c r="P19" i="15" s="1"/>
  <c r="O20" i="15"/>
  <c r="P20" i="15" s="1"/>
  <c r="P21" i="15"/>
  <c r="O24" i="15"/>
  <c r="P24" i="15" s="1"/>
  <c r="N31" i="15"/>
  <c r="L31" i="15"/>
  <c r="N108" i="21" l="1"/>
  <c r="O102" i="21"/>
  <c r="O108" i="21" s="1"/>
  <c r="O31" i="15"/>
  <c r="P17" i="15"/>
  <c r="P31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<sst xmlns="http://schemas.openxmlformats.org/spreadsheetml/2006/main" count="2074" uniqueCount="559">
  <si>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</si>
  <si>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</si>
  <si>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</si>
  <si>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</si>
  <si>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</si>
  <si>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</si>
  <si>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</si>
  <si>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</si>
  <si>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</si>
  <si>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</si>
  <si>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</si>
  <si>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</si>
  <si>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</si>
  <si>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</si>
  <si>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</si>
  <si>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</si>
  <si>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</si>
  <si>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</si>
  <si>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</si>
  <si>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</si>
  <si>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</si>
  <si>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</si>
  <si>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</si>
  <si>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</si>
  <si>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</si>
  <si>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</si>
  <si>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</si>
  <si>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</si>
  <si>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</si>
  <si>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</si>
  <si>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</si>
  <si>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</si>
  <si>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</si>
  <si>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</si>
  <si>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</si>
  <si>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</si>
  <si>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</si>
  <si>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</si>
  <si>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</si>
  <si>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</si>
  <si>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</si>
  <si>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</si>
  <si>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</si>
  <si>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</si>
  <si>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</si>
  <si>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</si>
  <si>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</si>
  <si>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</si>
  <si>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</si>
  <si>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</si>
  <si>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</si>
  <si>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</si>
  <si>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</si>
  <si>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</si>
  <si>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</si>
  <si>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</si>
  <si>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</si>
  <si>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</si>
  <si>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</si>
  <si>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</si>
  <si>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</si>
  <si>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</si>
  <si>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</si>
  <si>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</si>
  <si>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</si>
  <si>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</si>
  <si>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</si>
  <si>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</si>
  <si>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</si>
  <si>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</si>
  <si>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</si>
  <si>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</si>
  <si>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</si>
  <si>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</si>
  <si>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</si>
  <si>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</si>
  <si>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</si>
  <si>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</si>
  <si>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</si>
  <si>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</si>
  <si>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</si>
  <si>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</si>
  <si>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</si>
  <si>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</si>
  <si>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</si>
  <si>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</si>
  <si>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</si>
  <si>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</si>
  <si>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</si>
  <si>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</si>
  <si>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</si>
  <si>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</si>
  <si>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</si>
  <si>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</si>
  <si>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</si>
  <si>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</si>
  <si>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</si>
  <si>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</si>
  <si>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</si>
  <si>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</si>
  <si>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</si>
  <si>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</si>
  <si>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</si>
  <si>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</si>
  <si>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</si>
  <si>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</si>
  <si>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</si>
  <si>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</si>
  <si>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</si>
  <si>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</si>
  <si>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</si>
  <si>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</si>
  <si>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</si>
  <si>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</si>
  <si>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</si>
  <si>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</si>
  <si>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</si>
  <si>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</si>
  <si>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</si>
  <si>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</si>
  <si>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</si>
  <si>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</si>
  <si>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</si>
  <si>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</si>
  <si>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</si>
  <si>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</si>
  <si>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</si>
  <si>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</si>
  <si>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</si>
  <si>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</si>
  <si>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</si>
  <si>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</si>
  <si>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</si>
  <si>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</si>
  <si>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</si>
  <si>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</si>
  <si>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</si>
  <si>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</si>
  <si>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</si>
  <si>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</si>
  <si>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</si>
  <si>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</si>
  <si>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</si>
  <si>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</si>
  <si>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</si>
  <si>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</si>
  <si>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</si>
  <si>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</si>
  <si>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</si>
  <si>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</si>
  <si>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</si>
  <si>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</si>
  <si>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</si>
  <si>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</si>
  <si>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</si>
  <si>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</si>
  <si>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</si>
  <si>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</si>
  <si>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</si>
  <si>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</si>
  <si>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</si>
  <si>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</si>
  <si>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</si>
  <si>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</si>
  <si>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</si>
  <si>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</si>
  <si>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</si>
  <si>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</si>
  <si>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</si>
  <si>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</si>
  <si>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</si>
  <si>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</si>
  <si>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</si>
  <si>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</si>
  <si>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</si>
  <si>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</si>
  <si>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</si>
  <si>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</si>
  <si>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</si>
  <si>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</si>
  <si>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</si>
  <si>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</si>
  <si>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</si>
  <si>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</si>
  <si>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</si>
  <si>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</si>
  <si>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</si>
  <si>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</si>
  <si>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</si>
  <si>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</si>
  <si>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</si>
  <si>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</si>
  <si>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</si>
  <si>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</si>
  <si>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</si>
  <si>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</si>
  <si>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</si>
  <si>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</si>
  <si>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</si>
  <si>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</si>
  <si>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>TEMPORAL CARGO DE CARRERA</t>
  </si>
  <si>
    <t>IVAN CRUZ DARDENNE</t>
  </si>
  <si>
    <t>CARLOS ROBERTO ROSADO ROMERO</t>
  </si>
  <si>
    <t>JOVANNY PEREZ GERONIMO</t>
  </si>
  <si>
    <t>YSLEN AMAISA SILVERIO CASTILLO</t>
  </si>
  <si>
    <t>DIRECTOR JURIDICO</t>
  </si>
  <si>
    <t>KRISHNA RAFAEL GUZMAN</t>
  </si>
  <si>
    <t>LEIDY LAURA DE LA CRUZ GUZMAN</t>
  </si>
  <si>
    <t>DEPARTAMENTO DE REGISTRO, CONTROL Y NOMINA</t>
  </si>
  <si>
    <t>SULEIDIZ REYNOSO MENDEZ</t>
  </si>
  <si>
    <t>ANA MERIDA CASTILLO QUEVEDO</t>
  </si>
  <si>
    <t>PAOLA CABRERA VASQUEZ</t>
  </si>
  <si>
    <t>DIRECTOR COMUNICACIONES</t>
  </si>
  <si>
    <t>MARCOS MIGUEL LEONARDO TERRERO</t>
  </si>
  <si>
    <t>MARIA JOSE PANTALEON READ</t>
  </si>
  <si>
    <t>DISEÑADOR GRAFICO</t>
  </si>
  <si>
    <t>YAFREISY HERNANDEZ POLANCO</t>
  </si>
  <si>
    <t>GADY GABRIEL SUAZO FERMIN</t>
  </si>
  <si>
    <t>CARLOS JOSE GARCIA NINA</t>
  </si>
  <si>
    <t>ENCARGADO DEPARTAMENTO OPERACIONES TIC</t>
  </si>
  <si>
    <t>ANA ISABEL DIAZ CESPEDES</t>
  </si>
  <si>
    <t>CRISTOPHER ENMANUEL ZAIZ ORTEGA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</si>
  <si>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</si>
  <si>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</si>
  <si>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</si>
  <si>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</si>
  <si>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</si>
  <si>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ONEIEL VALDEZ ALEJO</t>
  </si>
  <si>
    <t xml:space="preserve">JOSE SIME CANDELARIO                                          </t>
  </si>
  <si>
    <t>DIRECTOR FINANCIERO</t>
  </si>
  <si>
    <t xml:space="preserve">FLAVIA CAROLINA ABREU PEÑA                             </t>
  </si>
  <si>
    <t xml:space="preserve">WANDER JOSUE PEÑA NAVARRO                          </t>
  </si>
  <si>
    <t xml:space="preserve"> CONTADOR</t>
  </si>
  <si>
    <t>JUAN CARLOS GONZALEZ REYES</t>
  </si>
  <si>
    <t>ESTHEFANIA FELIX BATISTA</t>
  </si>
  <si>
    <t>MARLYN RODRIGUEZ GOMEZ</t>
  </si>
  <si>
    <t>MOISES ELIAS TAVERAS BICHARA</t>
  </si>
  <si>
    <t>INES KARINA HERRERA FAJARDO</t>
  </si>
  <si>
    <t>TECNICO EN ARCHIVISTICA</t>
  </si>
  <si>
    <t>DIOMEDES ALEJO GOMEZ</t>
  </si>
  <si>
    <t>LAURA SAIRA FERNANDEZ FIGUEROA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</si>
  <si>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</si>
  <si>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</si>
  <si>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</si>
  <si>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</si>
  <si>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</si>
  <si>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YOHANDY YUDELKA PERALTA TAPIA</t>
  </si>
  <si>
    <t>PEDRO MIGUEL FIGUEROA DOMINGUEZ</t>
  </si>
  <si>
    <t>BRAULIO ANTONIO POLANCO</t>
  </si>
  <si>
    <t>MARCELLE VIOLETA HERRERA CONTIN</t>
  </si>
  <si>
    <t>GLENNY ROSANNA VILLANUEVA CARTY</t>
  </si>
  <si>
    <t>JOSE LUIS ALMONTE RAMIREZ</t>
  </si>
  <si>
    <t>CARLOS MANUEL CARMONA SEGURA</t>
  </si>
  <si>
    <t>MARILEYDA CABRERA CIRIACO</t>
  </si>
  <si>
    <t>CESIA EUNICE CUEVAS FERRERAS</t>
  </si>
  <si>
    <t>CLARITZA ARISLEYDA POLANCO</t>
  </si>
  <si>
    <t>DAVIANA JOSEFINA BELLO YAPORT</t>
  </si>
  <si>
    <t>JOSE ANTONIO ALMONTE RAMIREZ</t>
  </si>
  <si>
    <t>MELINDA MIGUELINA BELLO FLORES</t>
  </si>
  <si>
    <t>JHONATAN LARA CESPEDES</t>
  </si>
  <si>
    <t>GUARIONEX VIRGILIO QUEZADA MENDOZA</t>
  </si>
  <si>
    <t>OFICINA REGIONAL ESTE- DIGEIG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</si>
  <si>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</si>
  <si>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</si>
  <si>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</si>
  <si>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</si>
  <si>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</si>
  <si>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</si>
  <si>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</si>
  <si>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</si>
  <si>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</si>
  <si>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</si>
  <si>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</si>
  <si>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</si>
  <si>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</si>
  <si>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</si>
  <si>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</si>
  <si>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</si>
  <si>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</si>
  <si>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</si>
  <si>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</si>
  <si>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</si>
  <si>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</si>
  <si>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</si>
  <si>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</si>
  <si>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</si>
  <si>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</si>
  <si>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</si>
  <si>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</si>
  <si>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</si>
  <si>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</si>
  <si>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</si>
  <si>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</si>
  <si>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</si>
  <si>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</si>
  <si>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</si>
  <si>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</si>
  <si>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</si>
  <si>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</si>
  <si>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</si>
  <si>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</si>
  <si>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</si>
  <si>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</si>
  <si>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</si>
  <si>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</si>
  <si>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</si>
  <si>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</si>
  <si>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</si>
  <si>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</si>
  <si>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</si>
  <si>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</si>
  <si>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</si>
  <si>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</si>
  <si>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</si>
  <si>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</si>
  <si>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</si>
  <si>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</si>
  <si>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</si>
  <si>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</si>
  <si>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</si>
  <si>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</si>
  <si>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</si>
  <si>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</si>
  <si>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</si>
  <si>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</si>
  <si>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</si>
  <si>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</si>
  <si>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</si>
  <si>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</si>
  <si>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</si>
  <si>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</si>
  <si>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</si>
  <si>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</si>
  <si>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</si>
  <si>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</si>
  <si>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</si>
  <si>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</si>
  <si>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 xml:space="preserve">ASISTENTE DIRECTORA EJECUTIVA 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</si>
  <si>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</si>
  <si>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</si>
  <si>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</si>
  <si>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</si>
  <si>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</si>
  <si>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</si>
  <si>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</si>
  <si>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</si>
  <si>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</si>
  <si>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</si>
  <si>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</si>
  <si>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</si>
  <si>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</si>
  <si>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</si>
  <si>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MARIA ALEJANDRA TAVAREZ SAVIÑON</t>
  </si>
  <si>
    <t>MARLEN  REYNOSO JIMENEZ</t>
  </si>
  <si>
    <t>YEUDY GIOVANNY MALDONADO BAEZ</t>
  </si>
  <si>
    <t>VANESSA AMALFY LUZON ENCARNACION</t>
  </si>
  <si>
    <t>LOANDRA ALTAGRACIA BRITO BRAVO</t>
  </si>
  <si>
    <t>CAROLIN YINA JIMNENEZ DUVAL</t>
  </si>
  <si>
    <t>JOEL ANTONIO RODRIGUEZ MORILLO</t>
  </si>
  <si>
    <t>OLINDA DE LOS SANTOS</t>
  </si>
  <si>
    <t>ANDRES ALEJANDRO ACEVEDO LLUBERES</t>
  </si>
  <si>
    <t xml:space="preserve">RECEPCIONISTA </t>
  </si>
  <si>
    <t>NICHOLSON COLON SENA</t>
  </si>
  <si>
    <t>SOPORTE DE MESA DE AYUDA</t>
  </si>
  <si>
    <t>ENCARGADO DEPARTAMENTO SERVICIOS GENERALES</t>
  </si>
  <si>
    <t xml:space="preserve">ENARGADO DEPARTAMENTO  DE COMPRAS Y CONTRATACIONES </t>
  </si>
  <si>
    <t>ANALISTA DE COMISIONES DE ÉTICA PUBLICA</t>
  </si>
  <si>
    <t>ENCARGADA DEPARTAMENTO DE SISTEMA DE INTEGRIDAD GUBERNAMENTAL</t>
  </si>
  <si>
    <t>CLAUDIA CRISTINA REYES RAMIREZ</t>
  </si>
  <si>
    <t xml:space="preserve">DEPARTAMENTO DE PROTOCOLO Y EVENTOS </t>
  </si>
  <si>
    <t>GESTOR DE PROTOCOLO</t>
  </si>
  <si>
    <t>INES KARINA HERRERA DE RODRIGUES</t>
  </si>
  <si>
    <t>MELIDA MARIA YNMACULADA PICHARDO CRUZ</t>
  </si>
  <si>
    <t>ENCARGADA DEPARTAMENTO DE PROTOCOLO Y EVENTOS</t>
  </si>
  <si>
    <t>DIRECTORA  ADMINISTRATIVO</t>
  </si>
  <si>
    <t>JUAN SEVERINO GERONIMO</t>
  </si>
  <si>
    <t>MILITAR 006</t>
  </si>
  <si>
    <t>COMISION DE SERVICIO</t>
  </si>
  <si>
    <t>ENCARGADA DEPARTAMENTO DE COMUNICACIONES</t>
  </si>
  <si>
    <t>HELLEN CATHERINE HASBUN SAMBOY</t>
  </si>
  <si>
    <t>HILARI MERCEDES BRITO</t>
  </si>
  <si>
    <t>CLEOPATRA TAVARES PEREZ</t>
  </si>
  <si>
    <t>EMELY MIGUELINA JIMENEZ VANDERPOOL</t>
  </si>
  <si>
    <t>YEFERSON RUBIO AQUINO</t>
  </si>
  <si>
    <t>TEMPROAL CARGO DE CARRERA</t>
  </si>
  <si>
    <t>LIA MABEL ABREU DE LOS SANTOS</t>
  </si>
  <si>
    <t xml:space="preserve">ANALISTA DE RECURSOS HUMANOS </t>
  </si>
  <si>
    <t>MENSAJERO EXTERNO</t>
  </si>
  <si>
    <t>JENNY ELIZABETH TEJEDA PUJOLS</t>
  </si>
  <si>
    <t>ALTAGRACIA MARGARITA  LANDESTOY PIMENTEL</t>
  </si>
  <si>
    <t>DIRECCIÓN</t>
  </si>
  <si>
    <t xml:space="preserve">DIRECCIÓN GENERAL </t>
  </si>
  <si>
    <t>DIRECCIÓN JURIDICA</t>
  </si>
  <si>
    <t>DIRECCIÓN DE RECURSOS HUMANOS</t>
  </si>
  <si>
    <t xml:space="preserve">DIRECCIÓN DE COMUNICACIONES </t>
  </si>
  <si>
    <t xml:space="preserve">DIRECCIÓN FINANCIERA </t>
  </si>
  <si>
    <t>DIRECCIÓN FINANCIERA</t>
  </si>
  <si>
    <t>DIRECCIÓN ADMINISTRATIVA</t>
  </si>
  <si>
    <t>DIRECCIÓN DE TRANSPARENCIA Y GOBIERNO ABIERTO</t>
  </si>
  <si>
    <t>DIRECCIÓN DE INVESTIGACIÓN Y SEGUIMIENTO DE DENUNCIAS</t>
  </si>
  <si>
    <t>DIRECCIÓN DE COMUNICACIONES</t>
  </si>
  <si>
    <t>DIRECCIÓN DE INVESTIGACION Y SEGUIMIENTO DE DENUNCIAS</t>
  </si>
  <si>
    <t>DIRECCIÓN GENERAL</t>
  </si>
  <si>
    <t>DIRECCIÓN DE COMUNICACIÓNES</t>
  </si>
  <si>
    <t>DIRECCIÓN DE PLANIFICACIÓN Y DESARROLLO</t>
  </si>
  <si>
    <t>ANALISTA PLANIFICACIÓN</t>
  </si>
  <si>
    <t>DIRECTOR DE PLANIFICACIÓN Y DESARROLLO</t>
  </si>
  <si>
    <t>ENCARGADA DEPARTAMENTO ÉTICA PUBLICA</t>
  </si>
  <si>
    <t xml:space="preserve">ANALISTA DE COMISIONES DE ÉTICA PUBLICA </t>
  </si>
  <si>
    <t>ENC. DEPARTAMENTO DE CALIDAD EN LA GESTIÓN</t>
  </si>
  <si>
    <t>TÉCNICO DE PLANIFICACIÓN</t>
  </si>
  <si>
    <t>TÉCNICO DE RECURSOS HUMANOS</t>
  </si>
  <si>
    <t>SOPORTE TÉCNICO INFORMATICO</t>
  </si>
  <si>
    <t>TÉCNICO EN ARCHIVISTICA</t>
  </si>
  <si>
    <t>TÉCNICO DE CONTROL DE BIENES</t>
  </si>
  <si>
    <t>TÉCNICO AUDIOVISUAL</t>
  </si>
  <si>
    <t>TÉCNICO ADMINISTRATIVO</t>
  </si>
  <si>
    <t>TÉCNICO DE MONITOREO DE LAS OAI Y PORTALES DE TRANSPARENCIA</t>
  </si>
  <si>
    <t xml:space="preserve">ANALISTA DE COOPERACIÓN INTERNACIONAL </t>
  </si>
  <si>
    <t>ENCARGADA DE REGISTRO, CONTROL Y NÓMINA</t>
  </si>
  <si>
    <t>TÉCNICO MONITOREO OAI Y PORTAL Y TRANSPARENCIA</t>
  </si>
  <si>
    <t>ENCARGADA DEPARTAMENTO DE LITIGIOS</t>
  </si>
  <si>
    <t>ENCARGADA DEPARTAMENTO PRESUPUESTO</t>
  </si>
  <si>
    <t>ENCARGADA DIVISIÓN DE COMISIONES DE ÉTICA PUBLICA</t>
  </si>
  <si>
    <t>ENCARGADA OFICINA REGIONAL ESTE</t>
  </si>
  <si>
    <t>TÉCNICO EN PROGRAMACIÓN</t>
  </si>
  <si>
    <t>ENC. DPTO.  FORMULACIÓN, MONITOREO Y EVALUACIÓN DE PLANES, PROGRAMAS Y PROYECTOS</t>
  </si>
  <si>
    <t>ENCARGADO DEPARTAMENTO DE ELABORACIÓN DE DOCUMENTOS LEGALES</t>
  </si>
  <si>
    <t xml:space="preserve">ENCARGADO DE EVALUACIÓN DEL DESEMPEÑO Y CAPACITACIÓN </t>
  </si>
  <si>
    <t>COORDINADORA DE PRODUCCIÓN TV-MUTIMEDIA</t>
  </si>
  <si>
    <t>ENCARGADO DEL DEPARTAMENTO DE DESARROLLO E IMPLEMENTACIÓN DE SISTEMAS</t>
  </si>
  <si>
    <t>ENCARGADA DE CAPACITACIÓN</t>
  </si>
  <si>
    <t>ABOGADO DE INVESTIGACIÓN DE DENUNCIAS</t>
  </si>
  <si>
    <t>ENARGADA DIVISION DE INVESTIGACIÓN</t>
  </si>
  <si>
    <t>DEPARTAMENTO DE EVALUACIÓN DEL DESEMPEÑO Y CAPACITACIÓN</t>
  </si>
  <si>
    <t>DIRECCIÓN DE PROMOCIÓN Y CAPACITACIÓN EN ÉTICA Y TRANSPARENCIA</t>
  </si>
  <si>
    <t>RESPONSABLE ACCESO A LA INFORMACIÓN</t>
  </si>
  <si>
    <t>AUXILIAR OFICINA DE ACCESO A LA INFORMACIÓN</t>
  </si>
  <si>
    <t xml:space="preserve">TÉCNICO EN COMUNICACIONES </t>
  </si>
  <si>
    <t>ENCARGADA DIVISIÓN ADMINISTRACIÓN DE OAI</t>
  </si>
  <si>
    <t>ENCARGADO DEPARTAMENTO DE PROMOCIÓN</t>
  </si>
  <si>
    <t>ANALISTA DE CAPACITACIÓN Y DESARROLLO</t>
  </si>
  <si>
    <t>DIRECTORA DE INVESTIGACIÓN Y SEGUIMIENTO DE DENUNCIAS</t>
  </si>
  <si>
    <t xml:space="preserve">FUNCIÓN </t>
  </si>
  <si>
    <t>GÉNERO</t>
  </si>
  <si>
    <t xml:space="preserve">OFICINA DE ACCESO A LA INFORMACION </t>
  </si>
  <si>
    <t>DEPARTAMENTO DE FORMULACION , MONITOREO Y EVALUACION  DE PPP-DIGEIG</t>
  </si>
  <si>
    <t>DEPARTAMENTO DE ORGANIZACION DEL TRABAJO Y COMPENSACIONES-DIGEIG</t>
  </si>
  <si>
    <t xml:space="preserve">DEPARTAMENTO DE CONTABILIDAD </t>
  </si>
  <si>
    <t>DIVISION DE CORRESPONDENCIA</t>
  </si>
  <si>
    <t>DIVISION DE ARCHIVO CENTRAL</t>
  </si>
  <si>
    <t xml:space="preserve">DEPARTAMENTO DE SERVICIOS GENERALES </t>
  </si>
  <si>
    <t>DIVISION DE ADMINISTRACION DE OAI</t>
  </si>
  <si>
    <t xml:space="preserve">DEPARTAMENTO DE PROMOCION </t>
  </si>
  <si>
    <t xml:space="preserve">DEPARTAMENTO DE FORMULACION, MONITOREO Y EVALUACION DE PPP </t>
  </si>
  <si>
    <t>DEPARTAMENTO DE DESARROLLO INSTITUCIONAL</t>
  </si>
  <si>
    <t xml:space="preserve">DEPARTAMENTO DE CALIDAD EN LA GESTION </t>
  </si>
  <si>
    <t xml:space="preserve">DEPARTAMENTO DE LITIGIOS </t>
  </si>
  <si>
    <t>DEPARTAMENTO DE ELABORACION DE ELABORACION DE DOCUMENTOS LEGALES</t>
  </si>
  <si>
    <t>DEPARTAMENTO DE COMUNICACIÓN DIGITAL</t>
  </si>
  <si>
    <t>DEPARTAMENTO DE RELACIONES PUBLICAS</t>
  </si>
  <si>
    <t>DEPARTAMENTO DE DESARROLLO E IMPLEMETACION DE SISTEMA</t>
  </si>
  <si>
    <t>DEPARTAMENTO DE ADMINISTRACION DE SERVICIOS TIC</t>
  </si>
  <si>
    <t>DEPARTAMENTO DE OPERACIONES TIC</t>
  </si>
  <si>
    <t>DEPARTAMENTO DE PRESUMPUEST</t>
  </si>
  <si>
    <t>DEPARTAMENTO DE CONTABILIDAD</t>
  </si>
  <si>
    <t>DEPARTAMENTO DE COMPRAS Y CONTRATACIONES</t>
  </si>
  <si>
    <t xml:space="preserve">DIRECCION DE TRANSPARENCIA Y GOBIERNO ABIERTO </t>
  </si>
  <si>
    <t xml:space="preserve">DEPARTAMENTO DE GESTION PUBLICA TRANSPARENTE </t>
  </si>
  <si>
    <t>DEPARTAMNETO DE CAPACITACION</t>
  </si>
  <si>
    <t>DEPARTAMENTO DE SISTEMAS DE INTEGRIDAD GUBERNAMENTAL</t>
  </si>
  <si>
    <t>DEPARTAMENTO DE ETICA PUBLICA</t>
  </si>
  <si>
    <t>DIVISION DE COMISIONES DE ETICA PUBLICA</t>
  </si>
  <si>
    <t xml:space="preserve">DEPARTAMENTO DE INVESTIGACIONES </t>
  </si>
  <si>
    <t>_______________________________________________________________</t>
  </si>
  <si>
    <t>ENILDA NATALY TEJADA GARCIA</t>
  </si>
  <si>
    <t>ENCARGADA DEPARTAMENTO COMUNICACION DIGITAL</t>
  </si>
  <si>
    <t>MICHEL MARLENNY JAVIER</t>
  </si>
  <si>
    <t>MARIA INES PEREZ MENDEZ DE DE LEON</t>
  </si>
  <si>
    <t>ENCARGADO DIVISION DE MONITOREO PORTAL</t>
  </si>
  <si>
    <t>TECNICO EN CALIDAD EN LA GESTION</t>
  </si>
  <si>
    <t>DEPARTAMENTO DE CALIDAD EN LA GESTION</t>
  </si>
  <si>
    <t>DEPARTAMENTO DE RELACIONES PUBLICA</t>
  </si>
  <si>
    <t>PERIODISTA</t>
  </si>
  <si>
    <t xml:space="preserve">DIVISION DE MONITOREO DE PORTALES DE TRANSPARENCIA </t>
  </si>
  <si>
    <t>ENCARGADO DIVISION MONITOREO DE PORTALES DE TRANSPARENCIA</t>
  </si>
  <si>
    <t>ANALISTA DE SEGUIMIENTO DEL SISTEMA DE INTEGRIDAD GUBERNAMENTAL</t>
  </si>
  <si>
    <t>ANALISTA FINANCIERO</t>
  </si>
  <si>
    <t>TECNICO ARCHIVISTICA</t>
  </si>
  <si>
    <t>YAKAIRY DANIELA RODRIGUEZ CARMONA</t>
  </si>
  <si>
    <t xml:space="preserve">AUXILIAR ADMINISTRATIVA </t>
  </si>
  <si>
    <t xml:space="preserve">DEPARTAMENTO DE EVALUACION DEL DESEMPEÑO Y CAPAPCITACION </t>
  </si>
  <si>
    <t xml:space="preserve">DEPARTAMENTO DE RELACIONES PUBLICAS </t>
  </si>
  <si>
    <t>DIVISION DE MONITOREO DE PORTALES DE TRANSPARENCIA</t>
  </si>
  <si>
    <t>DEPARTAMENTO DE SISTEMA DE INTEGRIDAD GUBERNAMENTAL</t>
  </si>
  <si>
    <t>ANALISTA DE SEGUIMIENTO DE SISTEMA DE INTEGRIDD GUBERNAMENTAL</t>
  </si>
  <si>
    <t>JESUS FLORIAN SANCHEZ</t>
  </si>
  <si>
    <t>TÉCNICO DE  MONITOREO DE LA OAI Y PORTALES Y TRANSPARENCIA</t>
  </si>
  <si>
    <t>TÉCNICO DE MONITOREO DE LAS  OAI Y PORTALES Y TRANSPARENCIA</t>
  </si>
  <si>
    <t>MILITAR007</t>
  </si>
  <si>
    <t>DEPARTAMENTO DE COMUNICACION DIGITAL</t>
  </si>
  <si>
    <t>DEPARTAMENTO DE REGISTRO , CONTROL Y NOMINA</t>
  </si>
  <si>
    <t>ALAM IVAN MARTE ABAD</t>
  </si>
  <si>
    <t>SOPORTE TECNICO INFORMATICO</t>
  </si>
  <si>
    <t>CLARIBEL GERONIMO POOL</t>
  </si>
  <si>
    <t>YARIMAR MIGUELINA NUUÑEZ CACERES</t>
  </si>
  <si>
    <t xml:space="preserve">DIRECCION DE PLANIFICACION Y DESARROLLO </t>
  </si>
  <si>
    <t>FJO</t>
  </si>
  <si>
    <t>ROCIO ESTERVINIA VASQUEZ CASTRO</t>
  </si>
  <si>
    <t>JOCELYN GARCIA HILARIO</t>
  </si>
  <si>
    <t xml:space="preserve">JUAN MIGUEL PAYANO DE LA CRUZ </t>
  </si>
  <si>
    <t>JUMARI ISAMAL ACEVEDO JIMENEZ</t>
  </si>
  <si>
    <t>DELTA CORKIDIS PANIAGUA FELIZ</t>
  </si>
  <si>
    <t>LORENZO ANTONIO MARTINEZ LEBRON</t>
  </si>
  <si>
    <t>DIRECCION DE TECNOLOGIA DE LA INFORMACIO  Y COMUNICACION</t>
  </si>
  <si>
    <t>DIRECTOR DE TECNOLOGIA DE LA INFORMACION</t>
  </si>
  <si>
    <t>JOSHUA FACUNDO HERNANDEZ GARCIA</t>
  </si>
  <si>
    <t>ARMANDO JOSE RIJO SANCHEZ</t>
  </si>
  <si>
    <t>AUXILIAR ADMINISTRATVIO</t>
  </si>
  <si>
    <t>JOHANNA MARITZA CAPELLAN BREA</t>
  </si>
  <si>
    <t>DEPARTAMENTO DE  EVALUACION DEL DESEMPEÑO Y CAPACITACION</t>
  </si>
  <si>
    <t xml:space="preserve">TECNICO  EN RECURSOS HUMANOS </t>
  </si>
  <si>
    <t>LARISSA MARIUEL ORTIZ PAULINO</t>
  </si>
  <si>
    <t>DEPARTAMENTO DE SERVICIOS GENERALES</t>
  </si>
  <si>
    <t xml:space="preserve">SUPERVISORA MAYORDOMIA </t>
  </si>
  <si>
    <t>GLADYS ALTAGRACIA ULERIO CRUZ</t>
  </si>
  <si>
    <t>LILIAM ELIZABETH BAEZ DE GOMEZ</t>
  </si>
  <si>
    <t>________________________________________</t>
  </si>
  <si>
    <t>Responsible Financiero</t>
  </si>
  <si>
    <t>Aprobado</t>
  </si>
  <si>
    <t>ELIARDO LUIS BENOIT PUELLO</t>
  </si>
  <si>
    <t>YOHANNA ROSALI NUÑEZ GARCIA</t>
  </si>
  <si>
    <t xml:space="preserve">ANALISTA CALLIDAD EN LA GESTION </t>
  </si>
  <si>
    <t>SMERLIN ESPINAL SEVERINO</t>
  </si>
  <si>
    <t xml:space="preserve">TÉCNICO EN CALIDAD EN LA GESTIÓN </t>
  </si>
  <si>
    <t>GEORGINA CARRASCO CEPEDA</t>
  </si>
  <si>
    <t>HARLIN ABIGAL SUERO SILVERIO</t>
  </si>
  <si>
    <t>CINTHIA MARCEL DE LA CRUZ MARTINEZ</t>
  </si>
  <si>
    <t>TECNICO DE COMPRAS Y CONTRATACIONES</t>
  </si>
  <si>
    <t>CRISTINA MRIA DE L. VARAS FERNANDEZ</t>
  </si>
  <si>
    <t>OFICINA REGIONAL SANTIAGO</t>
  </si>
  <si>
    <t>MILITAR006</t>
  </si>
  <si>
    <t>JULIA ADRIANA SANCHEZ MONTERO</t>
  </si>
  <si>
    <t>ENCARGADA DE DESARROLLO INSTITUCIONAL</t>
  </si>
  <si>
    <t xml:space="preserve">COORDINADORA CONFLICTOS DE INTERESES </t>
  </si>
  <si>
    <t>JUAN HIJO RUBIO CENA</t>
  </si>
  <si>
    <t>CONCEPTO PAGO SUELDO 000001 - FIJOS CORRESPONDIENTE AL MES DE MARZO  2025</t>
  </si>
  <si>
    <t>CONCEPTO PAGO SUELDO 000007 - PERSONAL DE VIGILANCIA CORRESPONDIENTE AL MES DE MARZO 2025</t>
  </si>
  <si>
    <t>CONCEPTO PAGO SUELDO 150-18 - INTERINATO CORRESPONDIENTE AL MES DE MARZO 2025</t>
  </si>
  <si>
    <t xml:space="preserve">           CONCEPTO PAGO SUELDO 000034 - EMPLEADOS TEMPORALES CORRESPONDIENTE AL MES  DE MARZO   2025</t>
  </si>
  <si>
    <t>CONCEPTO PAGO SUELDO 150-18 - TRAMITE DE PENSION  CORRESPONDIENTE AL MES MARZO 2025</t>
  </si>
  <si>
    <t>ABOGADA</t>
  </si>
  <si>
    <t>JUDITHPUELLO NUÑEZ</t>
  </si>
  <si>
    <t>01/03/202</t>
  </si>
  <si>
    <t>01/09/2-025</t>
  </si>
  <si>
    <t>0/09/2025</t>
  </si>
  <si>
    <t>01/09/0225</t>
  </si>
  <si>
    <t>JESSANIN DIOSMERY FRIAS PEÑA</t>
  </si>
  <si>
    <t xml:space="preserve">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</si>
</sst>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/d/yyyy"/>
    <numFmt numFmtId="166" formatCode="#,##0.00_);\(#,##0.00\)"/>
    <numFmt numFmtId="167" formatCode="#,##0.00_ ;\-#,##0.00\ "/>
  </numFmts>
  <fonts count="25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sz val="12"/>
      <color rgb="FF000000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79998168889431442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63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2" fillId="3" borderId="0" xfId="0" applyFont="1" applyFill="1" applyAlignment="1">
      <alignment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15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 wrapText="1"/>
    </xf>
    <xf numFmtId="4" fontId="9" fillId="4" borderId="14" xfId="0" applyNumberFormat="1" applyFont="1" applyFill="1" applyBorder="1" applyAlignment="1">
      <alignment horizontal="center" vertical="center" wrapText="1"/>
    </xf>
    <xf numFmtId="2" fontId="9" fillId="4" borderId="14" xfId="0" applyNumberFormat="1" applyFont="1" applyFill="1" applyBorder="1" applyAlignment="1">
      <alignment horizontal="center" vertical="center" wrapText="1"/>
    </xf>
    <xf numFmtId="4" fontId="9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4" fontId="9" fillId="4" borderId="20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4" fontId="9" fillId="4" borderId="9" xfId="0" applyNumberFormat="1" applyFont="1" applyFill="1" applyBorder="1" applyAlignment="1">
      <alignment horizontal="center" vertical="center" wrapText="1"/>
    </xf>
    <xf numFmtId="2" fontId="9" fillId="4" borderId="9" xfId="0" applyNumberFormat="1" applyFont="1" applyFill="1" applyBorder="1" applyAlignment="1">
      <alignment horizontal="center" vertical="center" wrapText="1"/>
    </xf>
    <xf numFmtId="4" fontId="9" fillId="4" borderId="22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4" fillId="3" borderId="0" xfId="0" applyFont="1" applyFill="1"/>
    <xf numFmtId="0" fontId="13" fillId="3" borderId="0" xfId="0" applyFont="1" applyFill="1"/>
    <xf numFmtId="0" fontId="14" fillId="3" borderId="0" xfId="0" applyFont="1" applyFill="1"/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/>
    <xf numFmtId="0" fontId="0" fillId="3" borderId="0" xfId="0" applyFill="1" applyAlignment="1">
      <alignment horizontal="center" vertical="center"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4" fontId="7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/>
    </xf>
    <xf numFmtId="0" fontId="17" fillId="3" borderId="0" xfId="0" applyFont="1" applyFill="1"/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7" fillId="0" borderId="0" xfId="0" applyFont="1"/>
    <xf numFmtId="0" fontId="17" fillId="3" borderId="0" xfId="0" applyFont="1" applyFill="1" applyAlignment="1">
      <alignment horizontal="center"/>
    </xf>
    <xf numFmtId="0" fontId="17" fillId="3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horizontal="center" vertical="center" wrapText="1"/>
    </xf>
    <xf numFmtId="39" fontId="17" fillId="3" borderId="1" xfId="1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165" fontId="17" fillId="3" borderId="1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4" fontId="0" fillId="0" borderId="35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20" fillId="3" borderId="0" xfId="0" applyFont="1" applyFill="1"/>
    <xf numFmtId="0" fontId="19" fillId="2" borderId="17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4" fontId="16" fillId="7" borderId="1" xfId="1" applyNumberFormat="1" applyFont="1" applyFill="1" applyBorder="1" applyAlignment="1">
      <alignment horizontal="center" vertical="center" wrapText="1"/>
    </xf>
    <xf numFmtId="4" fontId="16" fillId="3" borderId="1" xfId="1" applyNumberFormat="1" applyFont="1" applyFill="1" applyBorder="1" applyAlignment="1">
      <alignment horizontal="center" vertical="center" wrapText="1"/>
    </xf>
    <xf numFmtId="4" fontId="16" fillId="3" borderId="20" xfId="1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 wrapText="1"/>
    </xf>
    <xf numFmtId="4" fontId="17" fillId="3" borderId="2" xfId="0" applyNumberFormat="1" applyFont="1" applyFill="1" applyBorder="1" applyAlignment="1">
      <alignment horizontal="center" vertical="center" wrapText="1"/>
    </xf>
    <xf numFmtId="2" fontId="17" fillId="3" borderId="2" xfId="0" applyNumberFormat="1" applyFont="1" applyFill="1" applyBorder="1" applyAlignment="1">
      <alignment horizontal="center" vertical="center" wrapText="1"/>
    </xf>
    <xf numFmtId="4" fontId="17" fillId="3" borderId="34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166" fontId="17" fillId="3" borderId="1" xfId="1" applyNumberFormat="1" applyFont="1" applyFill="1" applyBorder="1" applyAlignment="1">
      <alignment horizontal="center" vertical="center" wrapText="1"/>
    </xf>
    <xf numFmtId="4" fontId="0" fillId="3" borderId="0" xfId="0" applyNumberFormat="1" applyFill="1" applyAlignment="1">
      <alignment horizontal="left" wrapText="1"/>
    </xf>
    <xf numFmtId="4" fontId="0" fillId="3" borderId="0" xfId="0" applyNumberFormat="1" applyFill="1" applyAlignment="1">
      <alignment wrapText="1"/>
    </xf>
    <xf numFmtId="167" fontId="17" fillId="3" borderId="0" xfId="0" applyNumberFormat="1" applyFont="1" applyFill="1"/>
    <xf numFmtId="4" fontId="4" fillId="3" borderId="0" xfId="0" applyNumberFormat="1" applyFont="1" applyFill="1" applyAlignment="1">
      <alignment wrapText="1"/>
    </xf>
    <xf numFmtId="39" fontId="17" fillId="3" borderId="0" xfId="0" applyNumberFormat="1" applyFont="1" applyFill="1"/>
    <xf numFmtId="166" fontId="17" fillId="3" borderId="0" xfId="0" applyNumberFormat="1" applyFont="1" applyFill="1"/>
    <xf numFmtId="0" fontId="3" fillId="3" borderId="0" xfId="0" applyFont="1" applyFill="1" applyAlignment="1">
      <alignment horizontal="center"/>
    </xf>
    <xf numFmtId="0" fontId="23" fillId="2" borderId="11" xfId="0" applyFont="1" applyFill="1" applyBorder="1" applyAlignment="1">
      <alignment horizontal="center" wrapText="1"/>
    </xf>
    <xf numFmtId="0" fontId="23" fillId="2" borderId="10" xfId="0" applyFont="1" applyFill="1" applyBorder="1" applyAlignment="1">
      <alignment horizontal="center" wrapText="1"/>
    </xf>
    <xf numFmtId="0" fontId="23" fillId="2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wrapText="1"/>
    </xf>
    <xf numFmtId="0" fontId="18" fillId="2" borderId="1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24" fillId="2" borderId="7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2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6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5083750</xdr:colOff>
      <xdr:row>0</xdr:row>
      <xdr:rowOff>241515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0607" y="241515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26539</xdr:colOff>
      <xdr:row>0</xdr:row>
      <xdr:rowOff>384763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2087" y="384763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3515858</xdr:colOff>
      <xdr:row>1</xdr:row>
      <xdr:rowOff>64911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51334" y="231221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954189</xdr:colOff>
      <xdr:row>0</xdr:row>
      <xdr:rowOff>13510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51849" y="13510"/>
          <a:ext cx="9309102" cy="135935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75040</xdr:colOff>
      <xdr:row>2</xdr:row>
      <xdr:rowOff>56798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159737FA-755E-4B38-B1AF-7B630184C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7090" y="374298"/>
          <a:ext cx="9539749" cy="139303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O107" totalsRowShown="0" headerRowDxfId="59" dataDxfId="57" headerRowBorderDxfId="58" tableBorderDxfId="56" totalsRowBorderDxfId="55">
  <sortState xmlns:xlrd2="http://schemas.microsoft.com/office/spreadsheetml/2017/richdata2" ref="A49:O50">
    <sortCondition descending="1" ref="B9:B107"/>
  </sortState>
  <tableColumns count="15">
    <tableColumn id="1" xr3:uid="{2D1FDF23-A6CD-4B08-831D-150DC438524B}" name="NO." dataDxfId="54"/>
    <tableColumn id="2" xr3:uid="{0911AB60-1AEE-4C76-B6FA-FEEBAC9DE9E0}" name="NOMBRE" dataDxfId="53"/>
    <tableColumn id="3" xr3:uid="{0E5E74B9-2532-4734-A066-909F638C9FE8}" name="DIRECCIÓN" dataDxfId="52"/>
    <tableColumn id="4" xr3:uid="{629D2E8A-41FF-4AC0-BC5A-AFED435EBE8B}" name="FUNCIÓN " dataDxfId="51"/>
    <tableColumn id="5" xr3:uid="{0346D2ED-814B-40AD-B7F8-086D4DCED3F7}" name="ESTATUS" dataDxfId="50"/>
    <tableColumn id="6" xr3:uid="{7A7AC81A-1510-4FC7-B3E9-2BFD14EA3CA4}" name="GÉNERO" dataDxfId="49"/>
    <tableColumn id="7" xr3:uid="{40EA5192-1531-4277-B48D-84E1FAF65C85}" name="SUELDO BUTO (RD$)" dataDxfId="48"/>
    <tableColumn id="8" xr3:uid="{4D726066-E9E8-4517-988F-10B4AB7BB7A7}" name="OTROS ING." dataDxfId="47"/>
    <tableColumn id="9" xr3:uid="{A1F45CD2-E97E-42F0-BEAD-187F6E99DDB4}" name="TOTAL ING." dataDxfId="46">
      <calculatedColumnFormula>(Tabla54[[#This Row],[SUELDO BUTO (RD$)]]+Tabla54[[#This Row],[OTROS ING.]])</calculatedColumnFormula>
    </tableColumn>
    <tableColumn id="10" xr3:uid="{3342457D-D60D-4844-AFCB-41728102A053}" name="AFP" dataDxfId="45">
      <calculatedColumnFormula>G10*0.0287</calculatedColumnFormula>
    </tableColumn>
    <tableColumn id="11" xr3:uid="{7EC8035C-64DB-434B-A3C3-4A42FEC48BA5}" name="ISR" dataDxfId="44"/>
    <tableColumn id="12" xr3:uid="{855B8BDB-777F-4C1F-80AC-10ADD41E5C2B}" name="SFS" dataDxfId="43">
      <calculatedColumnFormula>G10*0.0304</calculatedColumnFormula>
    </tableColumn>
    <tableColumn id="13" xr3:uid="{D065E5A6-962F-4EF5-A1F4-4A9D24540AC0}" name="OTROS DESC." dataDxfId="42"/>
    <tableColumn id="14" xr3:uid="{739D597A-C402-4F9E-B982-12E56E077F34}" name="TOTAL DESC." dataDxfId="41">
      <calculatedColumnFormula>SUM(Tabla54[[#This Row],[AFP]:[OTROS DESC.]])</calculatedColumnFormula>
    </tableColumn>
    <tableColumn id="15" xr3:uid="{B9A83536-F3DE-486B-86DD-9721265DEDEB}" name="NETO" dataDxfId="40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0:R79" totalsRowShown="0" headerRowDxfId="39" dataDxfId="38" tableBorderDxfId="37">
  <tableColumns count="17">
    <tableColumn id="1" xr3:uid="{1D382DD1-7CCA-42ED-8BF7-18656596F5AB}" name="NO." dataDxfId="36"/>
    <tableColumn id="2" xr3:uid="{4B469384-2793-4566-B86D-E39E1DEC1537}" name="NOMBRE" dataDxfId="35"/>
    <tableColumn id="3" xr3:uid="{46D757EC-0044-4A71-B699-D1A5034ADD26}" name="DIRECCIÓN" dataDxfId="34"/>
    <tableColumn id="4" xr3:uid="{A0E81CBB-4577-4F5F-941A-B38DBFE33A01}" name="FUNCION " dataDxfId="33"/>
    <tableColumn id="5" xr3:uid="{D49E7DB5-64C6-4818-83EC-3AC6417C4098}" name="ESTATUS" dataDxfId="32"/>
    <tableColumn id="6" xr3:uid="{AE37C1B3-FCD3-4C25-A882-327673FAA7D6}" name="GÉNERO" dataDxfId="31"/>
    <tableColumn id="7" xr3:uid="{1780E0FA-99D1-406C-8DD6-54BCFE2DC0B2}" name="DESDE" dataDxfId="30"/>
    <tableColumn id="8" xr3:uid="{02A2575B-0FD3-4A96-A25A-7D937EE350B8}" name="HASTA" dataDxfId="29"/>
    <tableColumn id="9" xr3:uid="{54B59C21-67D9-4421-A083-95287B7AA003}" name="SUELDO BRUTO (RD$)" dataDxfId="28"/>
    <tableColumn id="10" xr3:uid="{1A86013D-7CFF-4B3F-BAFF-1834BE28BFA0}" name="OTROS ING." dataDxfId="27"/>
    <tableColumn id="11" xr3:uid="{213A8D9C-5262-41E2-A4B4-5AD3D8FB8718}" name="TOTALl ING." dataDxfId="26"/>
    <tableColumn id="12" xr3:uid="{26B1C0D7-9C21-4D7F-B71B-E25FDD29004A}" name="AFP" dataDxfId="25"/>
    <tableColumn id="13" xr3:uid="{F29F5DE0-E1C3-4AA8-9E06-12C99F4349BD}" name="ISR" dataDxfId="24"/>
    <tableColumn id="14" xr3:uid="{307B36E8-EB58-429D-B85A-2A8A9B9D5551}" name="SFS" dataDxfId="23"/>
    <tableColumn id="15" xr3:uid="{B3B89D0E-A351-4008-97DA-CCD1B80A1EBC}" name="OTROS DESC." dataDxfId="22"/>
    <tableColumn id="16" xr3:uid="{8EA7B5F7-92AA-45B8-827E-CFA7602283FB}" name="TOTAL DESC." dataDxfId="21">
      <calculatedColumnFormula>SUM(M11:P11)</calculatedColumnFormula>
    </tableColumn>
    <tableColumn id="17" xr3:uid="{9937AB38-AA83-47DE-9B70-AFB3AA8B1604}" name="NETO" dataDxfId="20">
      <calculatedColumnFormula>(L11-Q11)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81"/>
  <sheetViews>
    <sheetView showGridLines="0" topLeftCell="A5" zoomScale="70" zoomScaleNormal="70" zoomScaleSheetLayoutView="42" workbookViewId="0">
      <selection activeCell="B9" sqref="B9"/>
    </sheetView>
  </sheetViews>
  <sheetFormatPr baseColWidth="10" defaultColWidth="9.1796875" defaultRowHeight="12.5" x14ac:dyDescent="0.25"/>
  <cols>
    <col min="1" max="1" width="5.1796875" style="4" customWidth="1"/>
    <col min="2" max="2" width="58.1796875" style="2" customWidth="1"/>
    <col min="3" max="3" width="82.1796875" style="5" customWidth="1"/>
    <col min="4" max="4" width="61.453125" style="5" customWidth="1"/>
    <col min="5" max="5" width="45.54296875" style="5" customWidth="1"/>
    <col min="6" max="6" width="17.81640625" style="5" customWidth="1"/>
    <col min="7" max="7" width="20.54296875" style="4" customWidth="1"/>
    <col min="8" max="8" width="16.453125" style="4" customWidth="1"/>
    <col min="9" max="9" width="15.81640625" style="4" customWidth="1"/>
    <col min="10" max="10" width="16" style="4" customWidth="1"/>
    <col min="11" max="12" width="13.26953125" style="4" customWidth="1"/>
    <col min="13" max="13" width="14.1796875" style="4" customWidth="1"/>
    <col min="14" max="14" width="14.54296875" style="4" customWidth="1"/>
    <col min="15" max="15" width="15.1796875" style="4" customWidth="1"/>
    <col min="16" max="16" width="9.1796875" style="2" customWidth="1"/>
    <col min="17" max="17" width="28" style="2" customWidth="1"/>
    <col min="18" max="18" width="9.1796875" style="2"/>
    <col min="19" max="19" width="1.26953125" style="2" customWidth="1"/>
    <col min="20" max="134" width="9.1796875" style="2"/>
    <col min="135" max="135" width="5.54296875" style="2" customWidth="1"/>
    <col min="136" max="140" width="9.1796875" style="2" hidden="1" customWidth="1"/>
    <col min="141" max="141" width="5.453125" style="2" hidden="1" customWidth="1"/>
    <col min="142" max="156" width="9.1796875" style="2" hidden="1" customWidth="1"/>
    <col min="157" max="5787" width="0" style="2" hidden="1" customWidth="1"/>
    <col min="5788" max="5792" width="9.1796875" style="2" hidden="1" customWidth="1"/>
    <col min="5793" max="5793" width="5.453125" style="2" hidden="1" customWidth="1"/>
    <col min="5794" max="5808" width="9.1796875" style="2" hidden="1" customWidth="1"/>
    <col min="5809" max="9132" width="0" style="2" hidden="1" customWidth="1"/>
    <col min="9133" max="9137" width="9.1796875" style="2" hidden="1" customWidth="1"/>
    <col min="9138" max="9138" width="5.453125" style="2" hidden="1" customWidth="1"/>
    <col min="9139" max="9153" width="9.1796875" style="2" hidden="1" customWidth="1"/>
    <col min="9154" max="9987" width="0" style="2" hidden="1" customWidth="1"/>
    <col min="9988" max="9992" width="9.1796875" style="2" hidden="1" customWidth="1"/>
    <col min="9993" max="9993" width="5.453125" style="2" hidden="1" customWidth="1"/>
    <col min="9994" max="10008" width="9.1796875" style="2" hidden="1" customWidth="1"/>
    <col min="10009" max="13332" width="0" style="2" hidden="1" customWidth="1"/>
    <col min="13333" max="13337" width="9.1796875" style="2" hidden="1" customWidth="1"/>
    <col min="13338" max="13338" width="5.453125" style="2" hidden="1" customWidth="1"/>
    <col min="13339" max="13353" width="9.1796875" style="2" hidden="1" customWidth="1"/>
    <col min="13354" max="14159" width="0" style="2" hidden="1" customWidth="1"/>
    <col min="14160" max="14164" width="9.1796875" style="2" hidden="1" customWidth="1"/>
    <col min="14165" max="14165" width="5.453125" style="2" hidden="1" customWidth="1"/>
    <col min="14166" max="14180" width="9.1796875" style="2" hidden="1" customWidth="1"/>
    <col min="14181" max="15536" width="0" style="2" hidden="1" customWidth="1"/>
    <col min="15537" max="15541" width="9.1796875" style="2" hidden="1" customWidth="1"/>
    <col min="15542" max="15542" width="5.453125" style="2" hidden="1" customWidth="1"/>
    <col min="15543" max="15557" width="9.1796875" style="2" hidden="1" customWidth="1"/>
    <col min="15558" max="16363" width="0" style="2" hidden="1" customWidth="1"/>
    <col min="16364" max="16368" width="9.1796875" style="2" hidden="1" customWidth="1"/>
    <col min="16369" max="16369" width="5.453125" style="2" hidden="1" customWidth="1"/>
    <col min="16370" max="16384" width="9.1796875" style="2" hidden="1" customWidth="1"/>
  </cols>
  <sheetData>
    <row r="1" spans="1:17" ht="37.5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37.5" customHeight="1" x14ac:dyDescent="0.35">
      <c r="A2" s="58"/>
      <c r="B2" s="59"/>
      <c r="C2" s="84"/>
      <c r="D2" s="84"/>
      <c r="E2" s="84"/>
      <c r="F2" s="84"/>
      <c r="G2" s="58"/>
      <c r="H2" s="58"/>
      <c r="I2" s="58"/>
      <c r="J2" s="58"/>
      <c r="K2" s="58"/>
      <c r="L2" s="58"/>
      <c r="M2" s="58"/>
      <c r="N2" s="58"/>
      <c r="O2" s="58"/>
    </row>
    <row r="3" spans="1:17" ht="37.5" customHeight="1" x14ac:dyDescent="0.35">
      <c r="A3" s="59"/>
      <c r="B3" s="59"/>
      <c r="C3" s="84"/>
      <c r="D3" s="84"/>
      <c r="E3" s="84"/>
      <c r="F3" s="84"/>
      <c r="G3" s="58"/>
      <c r="H3" s="58"/>
      <c r="I3" s="58"/>
      <c r="J3" s="58"/>
      <c r="K3" s="58"/>
      <c r="L3" s="58"/>
      <c r="M3" s="58"/>
      <c r="N3" s="58"/>
      <c r="O3" s="58"/>
    </row>
    <row r="4" spans="1:17" ht="19.5" customHeight="1" x14ac:dyDescent="0.35">
      <c r="A4" s="99"/>
      <c r="B4" s="99"/>
      <c r="C4" s="98"/>
      <c r="D4" s="98"/>
      <c r="E4" s="98"/>
      <c r="F4" s="99"/>
      <c r="G4" s="99"/>
      <c r="H4" s="99"/>
      <c r="I4" s="99"/>
      <c r="J4" s="99"/>
      <c r="K4" s="99"/>
      <c r="L4" s="99"/>
      <c r="M4" s="99"/>
      <c r="N4" s="99"/>
      <c r="O4" s="99"/>
      <c r="P4" s="52"/>
    </row>
    <row r="5" spans="1:17" ht="27" customHeight="1" x14ac:dyDescent="0.4">
      <c r="A5" s="141" t="s">
        <v>0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1:17" ht="20.25" customHeight="1" x14ac:dyDescent="0.35">
      <c r="A6" s="142" t="s">
        <v>546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17" s="6" customFormat="1" ht="18" customHeight="1" x14ac:dyDescent="0.35">
      <c r="A7" s="143" t="s">
        <v>1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</row>
    <row r="8" spans="1:17" s="6" customFormat="1" ht="18" customHeight="1" x14ac:dyDescent="0.3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7" s="3" customFormat="1" ht="26.5" customHeight="1" x14ac:dyDescent="0.25">
      <c r="A9" s="100" t="s">
        <v>180</v>
      </c>
      <c r="B9" s="101" t="s">
        <v>3</v>
      </c>
      <c r="C9" s="101" t="s">
        <v>390</v>
      </c>
      <c r="D9" s="101" t="s">
        <v>443</v>
      </c>
      <c r="E9" s="101" t="s">
        <v>6</v>
      </c>
      <c r="F9" s="101" t="s">
        <v>444</v>
      </c>
      <c r="G9" s="101" t="s">
        <v>342</v>
      </c>
      <c r="H9" s="101" t="s">
        <v>343</v>
      </c>
      <c r="I9" s="101" t="s">
        <v>344</v>
      </c>
      <c r="J9" s="101" t="s">
        <v>11</v>
      </c>
      <c r="K9" s="101" t="s">
        <v>12</v>
      </c>
      <c r="L9" s="101" t="s">
        <v>13</v>
      </c>
      <c r="M9" s="101" t="s">
        <v>345</v>
      </c>
      <c r="N9" s="101" t="s">
        <v>346</v>
      </c>
      <c r="O9" s="102" t="s">
        <v>183</v>
      </c>
      <c r="Q9" s="123"/>
    </row>
    <row r="10" spans="1:17" s="1" customFormat="1" ht="30" customHeight="1" x14ac:dyDescent="0.35">
      <c r="A10" s="103">
        <v>1</v>
      </c>
      <c r="B10" s="104" t="s">
        <v>17</v>
      </c>
      <c r="C10" s="105" t="s">
        <v>402</v>
      </c>
      <c r="D10" s="105" t="s">
        <v>19</v>
      </c>
      <c r="E10" s="105" t="s">
        <v>20</v>
      </c>
      <c r="F10" s="106" t="s">
        <v>21</v>
      </c>
      <c r="G10" s="107">
        <v>130000</v>
      </c>
      <c r="H10" s="108">
        <v>0</v>
      </c>
      <c r="I10" s="108">
        <v>130000</v>
      </c>
      <c r="J10" s="108">
        <v>3731</v>
      </c>
      <c r="K10" s="108">
        <v>19162.12</v>
      </c>
      <c r="L10" s="108">
        <v>3952</v>
      </c>
      <c r="M10" s="108">
        <v>125</v>
      </c>
      <c r="N10" s="108">
        <f>SUM(Tabla54[[#This Row],[AFP]:[OTROS DESC.]])</f>
        <v>26970.12</v>
      </c>
      <c r="O10" s="109">
        <f>(Tabla54[[#This Row],[TOTAL ING.]]-Tabla54[[#This Row],[TOTAL DESC.]])</f>
        <v>103029.88</v>
      </c>
      <c r="Q10" s="120"/>
    </row>
    <row r="11" spans="1:17" s="1" customFormat="1" ht="30" customHeight="1" x14ac:dyDescent="0.35">
      <c r="A11" s="103">
        <v>2</v>
      </c>
      <c r="B11" s="104" t="s">
        <v>22</v>
      </c>
      <c r="C11" s="105" t="s">
        <v>402</v>
      </c>
      <c r="D11" s="105" t="s">
        <v>23</v>
      </c>
      <c r="E11" s="105" t="s">
        <v>20</v>
      </c>
      <c r="F11" s="106" t="s">
        <v>24</v>
      </c>
      <c r="G11" s="107">
        <v>180000</v>
      </c>
      <c r="H11" s="108">
        <v>0</v>
      </c>
      <c r="I11" s="108">
        <v>180000</v>
      </c>
      <c r="J11" s="108">
        <v>5166</v>
      </c>
      <c r="K11" s="108">
        <v>30923.37</v>
      </c>
      <c r="L11" s="108">
        <v>5472</v>
      </c>
      <c r="M11" s="108">
        <v>25</v>
      </c>
      <c r="N11" s="108">
        <f>SUM(Tabla54[[#This Row],[AFP]:[OTROS DESC.]])</f>
        <v>41586.369999999995</v>
      </c>
      <c r="O11" s="109">
        <f>(Tabla54[[#This Row],[TOTAL ING.]]-Tabla54[[#This Row],[TOTAL DESC.]])</f>
        <v>138413.63</v>
      </c>
      <c r="Q11" s="121"/>
    </row>
    <row r="12" spans="1:17" s="1" customFormat="1" ht="30" customHeight="1" x14ac:dyDescent="0.35">
      <c r="A12" s="103">
        <v>3</v>
      </c>
      <c r="B12" s="104" t="s">
        <v>352</v>
      </c>
      <c r="C12" s="105" t="s">
        <v>402</v>
      </c>
      <c r="D12" s="105" t="s">
        <v>74</v>
      </c>
      <c r="E12" s="105" t="s">
        <v>20</v>
      </c>
      <c r="F12" s="106" t="s">
        <v>21</v>
      </c>
      <c r="G12" s="107">
        <v>150000</v>
      </c>
      <c r="H12" s="108">
        <v>0</v>
      </c>
      <c r="I12" s="108">
        <v>150000</v>
      </c>
      <c r="J12" s="108">
        <v>4305</v>
      </c>
      <c r="K12" s="108">
        <v>23866.62</v>
      </c>
      <c r="L12" s="108">
        <v>4560</v>
      </c>
      <c r="M12" s="108">
        <v>25</v>
      </c>
      <c r="N12" s="108">
        <f>SUM(Tabla54[[#This Row],[AFP]:[OTROS DESC.]])</f>
        <v>32756.62</v>
      </c>
      <c r="O12" s="109">
        <f>(Tabla54[[#This Row],[TOTAL ING.]]-Tabla54[[#This Row],[TOTAL DESC.]])</f>
        <v>117243.38</v>
      </c>
      <c r="Q12" s="121"/>
    </row>
    <row r="13" spans="1:17" s="1" customFormat="1" ht="30" customHeight="1" x14ac:dyDescent="0.35">
      <c r="A13" s="103">
        <v>4</v>
      </c>
      <c r="B13" s="104" t="s">
        <v>496</v>
      </c>
      <c r="C13" s="105" t="s">
        <v>402</v>
      </c>
      <c r="D13" s="105" t="s">
        <v>25</v>
      </c>
      <c r="E13" s="105" t="s">
        <v>20</v>
      </c>
      <c r="F13" s="106" t="s">
        <v>24</v>
      </c>
      <c r="G13" s="107">
        <v>71000</v>
      </c>
      <c r="H13" s="108">
        <v>0</v>
      </c>
      <c r="I13" s="108">
        <v>71000</v>
      </c>
      <c r="J13" s="108">
        <f>G13*0.0287</f>
        <v>2037.7</v>
      </c>
      <c r="K13" s="108">
        <v>5556.66</v>
      </c>
      <c r="L13" s="108">
        <f>G13*0.0304</f>
        <v>2158.4</v>
      </c>
      <c r="M13" s="108">
        <v>600</v>
      </c>
      <c r="N13" s="108">
        <v>10352.76</v>
      </c>
      <c r="O13" s="109">
        <f>(Tabla54[[#This Row],[TOTAL ING.]]-Tabla54[[#This Row],[TOTAL DESC.]])</f>
        <v>60647.24</v>
      </c>
      <c r="Q13" s="121"/>
    </row>
    <row r="14" spans="1:17" s="1" customFormat="1" ht="30" customHeight="1" x14ac:dyDescent="0.35">
      <c r="A14" s="103">
        <v>5</v>
      </c>
      <c r="B14" s="104" t="s">
        <v>71</v>
      </c>
      <c r="C14" s="105" t="s">
        <v>402</v>
      </c>
      <c r="D14" s="105" t="s">
        <v>25</v>
      </c>
      <c r="E14" s="105" t="s">
        <v>20</v>
      </c>
      <c r="F14" s="106" t="s">
        <v>24</v>
      </c>
      <c r="G14" s="107">
        <v>100000</v>
      </c>
      <c r="H14" s="108">
        <v>0</v>
      </c>
      <c r="I14" s="108">
        <v>100000</v>
      </c>
      <c r="J14" s="108">
        <v>2870</v>
      </c>
      <c r="K14" s="108">
        <v>12105.37</v>
      </c>
      <c r="L14" s="108">
        <v>3040</v>
      </c>
      <c r="M14" s="108">
        <v>2883.7</v>
      </c>
      <c r="N14" s="108">
        <v>20899.07</v>
      </c>
      <c r="O14" s="109">
        <f>(Tabla54[[#This Row],[TOTAL ING.]]-Tabla54[[#This Row],[TOTAL DESC.]])</f>
        <v>79100.929999999993</v>
      </c>
      <c r="Q14" s="121"/>
    </row>
    <row r="15" spans="1:17" s="1" customFormat="1" ht="30" customHeight="1" x14ac:dyDescent="0.35">
      <c r="A15" s="103">
        <v>6</v>
      </c>
      <c r="B15" s="104" t="s">
        <v>75</v>
      </c>
      <c r="C15" s="105" t="s">
        <v>402</v>
      </c>
      <c r="D15" s="105" t="s">
        <v>25</v>
      </c>
      <c r="E15" s="105" t="s">
        <v>20</v>
      </c>
      <c r="F15" s="106" t="s">
        <v>24</v>
      </c>
      <c r="G15" s="107">
        <v>100000</v>
      </c>
      <c r="H15" s="108">
        <v>0</v>
      </c>
      <c r="I15" s="108">
        <v>100000</v>
      </c>
      <c r="J15" s="108">
        <v>2870</v>
      </c>
      <c r="K15" s="108">
        <v>11676.5</v>
      </c>
      <c r="L15" s="108">
        <v>3040</v>
      </c>
      <c r="M15" s="108">
        <v>2390.46</v>
      </c>
      <c r="N15" s="108">
        <f>SUM(Tabla54[[#This Row],[AFP]:[OTROS DESC.]])</f>
        <v>19976.96</v>
      </c>
      <c r="O15" s="109">
        <f>(Tabla54[[#This Row],[TOTAL ING.]]-Tabla54[[#This Row],[TOTAL DESC.]])</f>
        <v>80023.040000000008</v>
      </c>
      <c r="Q15" s="121"/>
    </row>
    <row r="16" spans="1:17" s="1" customFormat="1" ht="30" customHeight="1" x14ac:dyDescent="0.35">
      <c r="A16" s="103">
        <v>7</v>
      </c>
      <c r="B16" s="104" t="s">
        <v>73</v>
      </c>
      <c r="C16" s="105" t="s">
        <v>402</v>
      </c>
      <c r="D16" s="105" t="s">
        <v>74</v>
      </c>
      <c r="E16" s="105" t="s">
        <v>20</v>
      </c>
      <c r="F16" s="106" t="s">
        <v>21</v>
      </c>
      <c r="G16" s="107">
        <v>95000</v>
      </c>
      <c r="H16" s="108">
        <v>0</v>
      </c>
      <c r="I16" s="108">
        <v>95000</v>
      </c>
      <c r="J16" s="108">
        <f>G16*0.0287</f>
        <v>2726.5</v>
      </c>
      <c r="K16" s="108">
        <v>10929.24</v>
      </c>
      <c r="L16" s="108">
        <f>G16*0.0304</f>
        <v>2888</v>
      </c>
      <c r="M16" s="108">
        <v>1025</v>
      </c>
      <c r="N16" s="108">
        <f>SUM(Tabla54[[#This Row],[AFP]:[OTROS DESC.]])</f>
        <v>17568.739999999998</v>
      </c>
      <c r="O16" s="109">
        <f>(Tabla54[[#This Row],[TOTAL ING.]]-Tabla54[[#This Row],[TOTAL DESC.]])</f>
        <v>77431.260000000009</v>
      </c>
      <c r="Q16" s="121"/>
    </row>
    <row r="17" spans="1:17" s="1" customFormat="1" ht="30" customHeight="1" x14ac:dyDescent="0.35">
      <c r="A17" s="103">
        <v>8</v>
      </c>
      <c r="B17" s="104" t="s">
        <v>26</v>
      </c>
      <c r="C17" s="105" t="s">
        <v>402</v>
      </c>
      <c r="D17" s="105" t="s">
        <v>77</v>
      </c>
      <c r="E17" s="105" t="s">
        <v>20</v>
      </c>
      <c r="F17" s="106" t="s">
        <v>21</v>
      </c>
      <c r="G17" s="107">
        <v>70000</v>
      </c>
      <c r="H17" s="108">
        <v>0</v>
      </c>
      <c r="I17" s="108">
        <v>70000</v>
      </c>
      <c r="J17" s="108">
        <f>G17*0.0287</f>
        <v>2009</v>
      </c>
      <c r="K17" s="108">
        <v>5368.48</v>
      </c>
      <c r="L17" s="108">
        <v>2128</v>
      </c>
      <c r="M17" s="108">
        <v>25</v>
      </c>
      <c r="N17" s="108">
        <f>SUM(Tabla54[[#This Row],[AFP]:[OTROS DESC.]])</f>
        <v>9530.48</v>
      </c>
      <c r="O17" s="109">
        <f>(Tabla54[[#This Row],[TOTAL ING.]]-Tabla54[[#This Row],[TOTAL DESC.]])</f>
        <v>60469.520000000004</v>
      </c>
    </row>
    <row r="18" spans="1:17" s="1" customFormat="1" ht="30" customHeight="1" x14ac:dyDescent="0.35">
      <c r="A18" s="103">
        <v>9</v>
      </c>
      <c r="B18" s="104" t="s">
        <v>33</v>
      </c>
      <c r="C18" s="105" t="s">
        <v>402</v>
      </c>
      <c r="D18" s="105" t="s">
        <v>524</v>
      </c>
      <c r="E18" s="105" t="s">
        <v>112</v>
      </c>
      <c r="F18" s="106" t="s">
        <v>21</v>
      </c>
      <c r="G18" s="107">
        <v>40000</v>
      </c>
      <c r="H18" s="108">
        <v>0</v>
      </c>
      <c r="I18" s="108">
        <v>40000</v>
      </c>
      <c r="J18" s="108">
        <v>1148</v>
      </c>
      <c r="K18" s="108">
        <v>185.33</v>
      </c>
      <c r="L18" s="108">
        <f>G18*0.0304</f>
        <v>1216</v>
      </c>
      <c r="M18" s="108">
        <v>1840.46</v>
      </c>
      <c r="N18" s="108">
        <v>4389.79</v>
      </c>
      <c r="O18" s="109">
        <f>(Tabla54[[#This Row],[TOTAL ING.]]-Tabla54[[#This Row],[TOTAL DESC.]])</f>
        <v>35610.21</v>
      </c>
    </row>
    <row r="19" spans="1:17" s="1" customFormat="1" ht="30" customHeight="1" x14ac:dyDescent="0.35">
      <c r="A19" s="103">
        <v>10</v>
      </c>
      <c r="B19" s="104" t="s">
        <v>388</v>
      </c>
      <c r="C19" s="105" t="s">
        <v>402</v>
      </c>
      <c r="D19" s="105" t="s">
        <v>34</v>
      </c>
      <c r="E19" s="105" t="s">
        <v>32</v>
      </c>
      <c r="F19" s="106" t="s">
        <v>21</v>
      </c>
      <c r="G19" s="107">
        <v>22000</v>
      </c>
      <c r="H19" s="108">
        <v>0</v>
      </c>
      <c r="I19" s="108">
        <v>22000</v>
      </c>
      <c r="J19" s="108">
        <f>G19*0.0287</f>
        <v>631.4</v>
      </c>
      <c r="K19" s="108" t="s">
        <v>46</v>
      </c>
      <c r="L19" s="108">
        <f>G19*0.0304</f>
        <v>668.8</v>
      </c>
      <c r="M19" s="108">
        <v>125</v>
      </c>
      <c r="N19" s="108">
        <f>SUM(Tabla54[[#This Row],[AFP]:[OTROS DESC.]])</f>
        <v>1425.1999999999998</v>
      </c>
      <c r="O19" s="109">
        <f>(Tabla54[[#This Row],[TOTAL ING.]]-Tabla54[[#This Row],[TOTAL DESC.]])</f>
        <v>20574.8</v>
      </c>
    </row>
    <row r="20" spans="1:17" s="1" customFormat="1" ht="30" customHeight="1" x14ac:dyDescent="0.35">
      <c r="A20" s="103">
        <v>11</v>
      </c>
      <c r="B20" s="104" t="s">
        <v>27</v>
      </c>
      <c r="C20" s="105" t="s">
        <v>445</v>
      </c>
      <c r="D20" s="105" t="s">
        <v>436</v>
      </c>
      <c r="E20" s="105" t="s">
        <v>29</v>
      </c>
      <c r="F20" s="106" t="s">
        <v>21</v>
      </c>
      <c r="G20" s="107">
        <v>130000</v>
      </c>
      <c r="H20" s="108">
        <v>0</v>
      </c>
      <c r="I20" s="108">
        <f>(Tabla54[[#This Row],[SUELDO BUTO (RD$)]]+Tabla54[[#This Row],[OTROS ING.]])</f>
        <v>130000</v>
      </c>
      <c r="J20" s="108">
        <v>3731</v>
      </c>
      <c r="K20" s="108">
        <v>18733.25</v>
      </c>
      <c r="L20" s="108">
        <f>G20*0.0304</f>
        <v>3952</v>
      </c>
      <c r="M20" s="108">
        <v>2790.46</v>
      </c>
      <c r="N20" s="108">
        <f>SUM(Tabla54[[#This Row],[AFP]:[OTROS DESC.]])</f>
        <v>29206.71</v>
      </c>
      <c r="O20" s="109">
        <f>(Tabla54[[#This Row],[TOTAL ING.]]-Tabla54[[#This Row],[TOTAL DESC.]])</f>
        <v>100793.29000000001</v>
      </c>
      <c r="Q20" s="121"/>
    </row>
    <row r="21" spans="1:17" s="1" customFormat="1" ht="30" customHeight="1" x14ac:dyDescent="0.35">
      <c r="A21" s="103">
        <v>12</v>
      </c>
      <c r="B21" s="104" t="s">
        <v>30</v>
      </c>
      <c r="C21" s="105" t="s">
        <v>445</v>
      </c>
      <c r="D21" s="105" t="s">
        <v>437</v>
      </c>
      <c r="E21" s="105" t="s">
        <v>32</v>
      </c>
      <c r="F21" s="106" t="s">
        <v>21</v>
      </c>
      <c r="G21" s="107">
        <v>40000</v>
      </c>
      <c r="H21" s="108">
        <v>0</v>
      </c>
      <c r="I21" s="108">
        <v>40000</v>
      </c>
      <c r="J21" s="108">
        <f>G21*0.0287</f>
        <v>1148</v>
      </c>
      <c r="K21" s="108">
        <v>442.65</v>
      </c>
      <c r="L21" s="108">
        <v>1216</v>
      </c>
      <c r="M21" s="108">
        <v>125</v>
      </c>
      <c r="N21" s="108">
        <f>SUM(Tabla54[[#This Row],[AFP]:[OTROS DESC.]])</f>
        <v>2931.65</v>
      </c>
      <c r="O21" s="109">
        <f>(Tabla54[[#This Row],[TOTAL ING.]]-Tabla54[[#This Row],[TOTAL DESC.]])</f>
        <v>37068.35</v>
      </c>
      <c r="Q21" s="121"/>
    </row>
    <row r="22" spans="1:17" s="1" customFormat="1" ht="30" customHeight="1" x14ac:dyDescent="0.35">
      <c r="A22" s="103">
        <v>13</v>
      </c>
      <c r="B22" s="104" t="s">
        <v>37</v>
      </c>
      <c r="C22" s="105" t="s">
        <v>402</v>
      </c>
      <c r="D22" s="105" t="s">
        <v>39</v>
      </c>
      <c r="E22" s="105" t="s">
        <v>40</v>
      </c>
      <c r="F22" s="106" t="s">
        <v>21</v>
      </c>
      <c r="G22" s="107">
        <v>220000</v>
      </c>
      <c r="H22" s="108">
        <v>0</v>
      </c>
      <c r="I22" s="108">
        <v>220000</v>
      </c>
      <c r="J22" s="108">
        <v>6314</v>
      </c>
      <c r="K22" s="108">
        <v>40533.58</v>
      </c>
      <c r="L22" s="108">
        <v>5883.16</v>
      </c>
      <c r="M22" s="108">
        <v>125</v>
      </c>
      <c r="N22" s="108">
        <f>SUM(Tabla54[[#This Row],[AFP]:[OTROS DESC.]])</f>
        <v>52855.740000000005</v>
      </c>
      <c r="O22" s="109">
        <f>(Tabla54[[#This Row],[TOTAL ING.]]-Tabla54[[#This Row],[TOTAL DESC.]])</f>
        <v>167144.26</v>
      </c>
    </row>
    <row r="23" spans="1:17" s="1" customFormat="1" ht="30" customHeight="1" x14ac:dyDescent="0.35">
      <c r="A23" s="103">
        <v>14</v>
      </c>
      <c r="B23" s="104" t="s">
        <v>41</v>
      </c>
      <c r="C23" s="105" t="s">
        <v>402</v>
      </c>
      <c r="D23" s="105" t="s">
        <v>337</v>
      </c>
      <c r="E23" s="105" t="s">
        <v>20</v>
      </c>
      <c r="F23" s="106" t="s">
        <v>21</v>
      </c>
      <c r="G23" s="107">
        <v>95000</v>
      </c>
      <c r="H23" s="108">
        <v>0</v>
      </c>
      <c r="I23" s="108">
        <v>95000</v>
      </c>
      <c r="J23" s="108">
        <v>2726.5</v>
      </c>
      <c r="K23" s="108">
        <v>10500.38</v>
      </c>
      <c r="L23" s="108">
        <v>2888</v>
      </c>
      <c r="M23" s="108">
        <v>2410.46</v>
      </c>
      <c r="N23" s="108">
        <v>18525.34</v>
      </c>
      <c r="O23" s="109">
        <v>76474.66</v>
      </c>
    </row>
    <row r="24" spans="1:17" s="1" customFormat="1" ht="30" customHeight="1" x14ac:dyDescent="0.35">
      <c r="A24" s="103">
        <v>15</v>
      </c>
      <c r="B24" s="104" t="s">
        <v>552</v>
      </c>
      <c r="C24" s="105" t="s">
        <v>18</v>
      </c>
      <c r="D24" s="105" t="s">
        <v>43</v>
      </c>
      <c r="E24" s="105" t="s">
        <v>20</v>
      </c>
      <c r="F24" s="106" t="s">
        <v>21</v>
      </c>
      <c r="G24" s="107">
        <v>46666.67</v>
      </c>
      <c r="H24" s="108">
        <v>0</v>
      </c>
      <c r="I24" s="108">
        <f>(Tabla54[[#This Row],[SUELDO BUTO (RD$)]]+Tabla54[[#This Row],[OTROS ING.]])</f>
        <v>46666.67</v>
      </c>
      <c r="J24" s="108">
        <f>G24*0.0287</f>
        <v>1339.333429</v>
      </c>
      <c r="K24" s="108">
        <v>1383.55</v>
      </c>
      <c r="L24" s="108">
        <f>G24*0.0304</f>
        <v>1418.666768</v>
      </c>
      <c r="M24" s="108">
        <v>25</v>
      </c>
      <c r="N24" s="108">
        <f>SUM(Tabla54[[#This Row],[AFP]:[OTROS DESC.]])</f>
        <v>4166.5501970000005</v>
      </c>
      <c r="O24" s="109">
        <f>(Tabla54[[#This Row],[TOTAL ING.]]-Tabla54[[#This Row],[TOTAL DESC.]])</f>
        <v>42500.119802999994</v>
      </c>
    </row>
    <row r="25" spans="1:17" s="1" customFormat="1" ht="30" customHeight="1" x14ac:dyDescent="0.35">
      <c r="A25" s="103">
        <v>16</v>
      </c>
      <c r="B25" s="104" t="s">
        <v>44</v>
      </c>
      <c r="C25" s="105" t="s">
        <v>402</v>
      </c>
      <c r="D25" s="105" t="s">
        <v>45</v>
      </c>
      <c r="E25" s="105" t="s">
        <v>112</v>
      </c>
      <c r="F25" s="106" t="s">
        <v>24</v>
      </c>
      <c r="G25" s="107">
        <v>35000</v>
      </c>
      <c r="H25" s="108" t="s">
        <v>46</v>
      </c>
      <c r="I25" s="108">
        <v>35000</v>
      </c>
      <c r="J25" s="108">
        <f>G25*0.0287</f>
        <v>1004.5</v>
      </c>
      <c r="K25" s="108">
        <v>0</v>
      </c>
      <c r="L25" s="108">
        <v>1064</v>
      </c>
      <c r="M25" s="108">
        <v>125</v>
      </c>
      <c r="N25" s="108">
        <f>SUM(Tabla54[[#This Row],[AFP]:[OTROS DESC.]])</f>
        <v>2193.5</v>
      </c>
      <c r="O25" s="109">
        <f>(Tabla54[[#This Row],[TOTAL ING.]]-Tabla54[[#This Row],[TOTAL DESC.]])</f>
        <v>32806.5</v>
      </c>
    </row>
    <row r="26" spans="1:17" s="1" customFormat="1" ht="30" customHeight="1" x14ac:dyDescent="0.35">
      <c r="A26" s="103">
        <v>17</v>
      </c>
      <c r="B26" s="104" t="s">
        <v>47</v>
      </c>
      <c r="C26" s="105" t="s">
        <v>402</v>
      </c>
      <c r="D26" s="105" t="s">
        <v>45</v>
      </c>
      <c r="E26" s="105" t="s">
        <v>112</v>
      </c>
      <c r="F26" s="106" t="s">
        <v>24</v>
      </c>
      <c r="G26" s="107">
        <v>25000</v>
      </c>
      <c r="H26" s="108">
        <v>0</v>
      </c>
      <c r="I26" s="108">
        <v>25000</v>
      </c>
      <c r="J26" s="108">
        <f>G26*0.0287</f>
        <v>717.5</v>
      </c>
      <c r="K26" s="108">
        <v>0</v>
      </c>
      <c r="L26" s="108">
        <f>G26*0.0304</f>
        <v>760</v>
      </c>
      <c r="M26" s="108">
        <v>125</v>
      </c>
      <c r="N26" s="108">
        <f>SUM(Tabla54[[#This Row],[AFP]:[OTROS DESC.]])</f>
        <v>1602.5</v>
      </c>
      <c r="O26" s="109">
        <f>(Tabla54[[#This Row],[TOTAL ING.]]-Tabla54[[#This Row],[TOTAL DESC.]])</f>
        <v>23397.5</v>
      </c>
    </row>
    <row r="27" spans="1:17" s="1" customFormat="1" ht="30" customHeight="1" x14ac:dyDescent="0.35">
      <c r="A27" s="103">
        <v>18</v>
      </c>
      <c r="B27" s="104" t="s">
        <v>50</v>
      </c>
      <c r="C27" s="105" t="s">
        <v>446</v>
      </c>
      <c r="D27" s="105" t="s">
        <v>405</v>
      </c>
      <c r="E27" s="105" t="s">
        <v>32</v>
      </c>
      <c r="F27" s="106" t="s">
        <v>21</v>
      </c>
      <c r="G27" s="107">
        <v>70000</v>
      </c>
      <c r="H27" s="108">
        <v>0</v>
      </c>
      <c r="I27" s="108">
        <v>70000</v>
      </c>
      <c r="J27" s="108">
        <v>2009</v>
      </c>
      <c r="K27" s="108">
        <v>0</v>
      </c>
      <c r="L27" s="108">
        <v>2128</v>
      </c>
      <c r="M27" s="108">
        <v>695</v>
      </c>
      <c r="N27" s="108">
        <f>SUM(Tabla54[[#This Row],[AFP]:[OTROS DESC.]])</f>
        <v>4832</v>
      </c>
      <c r="O27" s="109">
        <f>(Tabla54[[#This Row],[TOTAL ING.]]-Tabla54[[#This Row],[TOTAL DESC.]])</f>
        <v>65168</v>
      </c>
      <c r="Q27" s="121"/>
    </row>
    <row r="28" spans="1:17" s="1" customFormat="1" ht="30" customHeight="1" x14ac:dyDescent="0.35">
      <c r="A28" s="103">
        <v>19</v>
      </c>
      <c r="B28" s="104" t="s">
        <v>48</v>
      </c>
      <c r="C28" s="105" t="s">
        <v>455</v>
      </c>
      <c r="D28" s="105" t="s">
        <v>336</v>
      </c>
      <c r="E28" s="105" t="s">
        <v>32</v>
      </c>
      <c r="F28" s="106" t="s">
        <v>24</v>
      </c>
      <c r="G28" s="107">
        <v>65000</v>
      </c>
      <c r="H28" s="108">
        <v>0</v>
      </c>
      <c r="I28" s="108">
        <f>(Tabla54[[#This Row],[SUELDO BUTO (RD$)]]+Tabla54[[#This Row],[OTROS ING.]])</f>
        <v>65000</v>
      </c>
      <c r="J28" s="108">
        <v>1865.5</v>
      </c>
      <c r="K28" s="108">
        <v>4427.58</v>
      </c>
      <c r="L28" s="108">
        <f>G28*0.0304</f>
        <v>1976</v>
      </c>
      <c r="M28" s="108">
        <v>695</v>
      </c>
      <c r="N28" s="108">
        <f>SUM(Tabla54[[#This Row],[AFP]:[OTROS DESC.]])</f>
        <v>8964.08</v>
      </c>
      <c r="O28" s="109">
        <f>(Tabla54[[#This Row],[TOTAL ING.]]-Tabla54[[#This Row],[TOTAL DESC.]])</f>
        <v>56035.92</v>
      </c>
      <c r="Q28" s="121"/>
    </row>
    <row r="29" spans="1:17" s="1" customFormat="1" ht="30" customHeight="1" x14ac:dyDescent="0.35">
      <c r="A29" s="103">
        <v>20</v>
      </c>
      <c r="B29" s="104" t="s">
        <v>52</v>
      </c>
      <c r="C29" s="105" t="s">
        <v>481</v>
      </c>
      <c r="D29" s="105" t="s">
        <v>480</v>
      </c>
      <c r="E29" s="105" t="s">
        <v>32</v>
      </c>
      <c r="F29" s="106" t="s">
        <v>21</v>
      </c>
      <c r="G29" s="107">
        <v>40000</v>
      </c>
      <c r="H29" s="108">
        <v>0</v>
      </c>
      <c r="I29" s="108">
        <f>(Tabla54[[#This Row],[SUELDO BUTO (RD$)]]+Tabla54[[#This Row],[OTROS ING.]])</f>
        <v>40000</v>
      </c>
      <c r="J29" s="108">
        <f>G29*0.0287</f>
        <v>1148</v>
      </c>
      <c r="K29" s="108">
        <v>442.65</v>
      </c>
      <c r="L29" s="108">
        <f>G29*0.0304</f>
        <v>1216</v>
      </c>
      <c r="M29" s="108">
        <v>600</v>
      </c>
      <c r="N29" s="108">
        <f>SUM(Tabla54[[#This Row],[AFP]:[OTROS DESC.]])</f>
        <v>3406.65</v>
      </c>
      <c r="O29" s="109">
        <f>(Tabla54[[#This Row],[TOTAL ING.]]-Tabla54[[#This Row],[TOTAL DESC.]])</f>
        <v>36593.35</v>
      </c>
      <c r="Q29" s="121"/>
    </row>
    <row r="30" spans="1:17" s="1" customFormat="1" ht="30" customHeight="1" x14ac:dyDescent="0.35">
      <c r="A30" s="103">
        <v>21</v>
      </c>
      <c r="B30" s="104" t="s">
        <v>505</v>
      </c>
      <c r="C30" s="105" t="s">
        <v>506</v>
      </c>
      <c r="D30" s="105" t="s">
        <v>53</v>
      </c>
      <c r="E30" s="105" t="s">
        <v>507</v>
      </c>
      <c r="F30" s="106" t="s">
        <v>21</v>
      </c>
      <c r="G30" s="107">
        <v>40000</v>
      </c>
      <c r="H30" s="108">
        <v>0</v>
      </c>
      <c r="I30" s="108">
        <f>(Tabla54[[#This Row],[SUELDO BUTO (RD$)]]+Tabla54[[#This Row],[OTROS ING.]])</f>
        <v>40000</v>
      </c>
      <c r="J30" s="108">
        <f>G30*0.0287</f>
        <v>1148</v>
      </c>
      <c r="K30" s="108">
        <v>442.65</v>
      </c>
      <c r="L30" s="108">
        <f>G30*0.0304</f>
        <v>1216</v>
      </c>
      <c r="M30" s="108">
        <v>405</v>
      </c>
      <c r="N30" s="108">
        <f>SUM(Tabla54[[#This Row],[AFP]:[OTROS DESC.]])</f>
        <v>3211.65</v>
      </c>
      <c r="O30" s="109">
        <f>(Tabla54[[#This Row],[TOTAL ING.]]-Tabla54[[#This Row],[TOTAL DESC.]])</f>
        <v>36788.35</v>
      </c>
      <c r="Q30" s="121"/>
    </row>
    <row r="31" spans="1:17" s="1" customFormat="1" ht="30" customHeight="1" x14ac:dyDescent="0.35">
      <c r="A31" s="103">
        <v>22</v>
      </c>
      <c r="B31" s="104" t="s">
        <v>97</v>
      </c>
      <c r="C31" s="105" t="s">
        <v>520</v>
      </c>
      <c r="D31" s="105" t="s">
        <v>521</v>
      </c>
      <c r="E31" s="105" t="s">
        <v>32</v>
      </c>
      <c r="F31" s="106" t="s">
        <v>21</v>
      </c>
      <c r="G31" s="107">
        <v>35000</v>
      </c>
      <c r="H31" s="108">
        <v>0</v>
      </c>
      <c r="I31" s="108">
        <v>35000</v>
      </c>
      <c r="J31" s="108">
        <v>1004.5</v>
      </c>
      <c r="K31" s="108">
        <v>0</v>
      </c>
      <c r="L31" s="108">
        <v>1064</v>
      </c>
      <c r="M31" s="108">
        <v>475</v>
      </c>
      <c r="N31" s="108">
        <f>SUM(Tabla54[[#This Row],[AFP]:[OTROS DESC.]])</f>
        <v>2543.5</v>
      </c>
      <c r="O31" s="109">
        <f>(Tabla54[[#This Row],[TOTAL ING.]]-Tabla54[[#This Row],[TOTAL DESC.]])</f>
        <v>32456.5</v>
      </c>
      <c r="Q31" s="121"/>
    </row>
    <row r="32" spans="1:17" s="1" customFormat="1" ht="30" customHeight="1" x14ac:dyDescent="0.35">
      <c r="A32" s="103">
        <v>23</v>
      </c>
      <c r="B32" s="104" t="s">
        <v>54</v>
      </c>
      <c r="C32" s="105" t="s">
        <v>447</v>
      </c>
      <c r="D32" s="105" t="s">
        <v>56</v>
      </c>
      <c r="E32" s="105" t="s">
        <v>29</v>
      </c>
      <c r="F32" s="106" t="s">
        <v>21</v>
      </c>
      <c r="G32" s="107">
        <v>45000</v>
      </c>
      <c r="H32" s="108">
        <v>0</v>
      </c>
      <c r="I32" s="108">
        <v>45000</v>
      </c>
      <c r="J32" s="108">
        <v>1291.5</v>
      </c>
      <c r="K32" s="108">
        <v>0</v>
      </c>
      <c r="L32" s="108">
        <v>1368</v>
      </c>
      <c r="M32" s="108">
        <v>4014.16</v>
      </c>
      <c r="N32" s="108">
        <f>SUM(Tabla54[[#This Row],[AFP]:[OTROS DESC.]])</f>
        <v>6673.66</v>
      </c>
      <c r="O32" s="109">
        <f>(Tabla54[[#This Row],[TOTAL ING.]]-Tabla54[[#This Row],[TOTAL DESC.]])</f>
        <v>38326.339999999997</v>
      </c>
      <c r="Q32" s="121"/>
    </row>
    <row r="33" spans="1:17" s="1" customFormat="1" ht="30" customHeight="1" thickBot="1" x14ac:dyDescent="0.4">
      <c r="A33" s="103">
        <v>24</v>
      </c>
      <c r="B33" s="104" t="s">
        <v>58</v>
      </c>
      <c r="C33" s="105" t="s">
        <v>447</v>
      </c>
      <c r="D33" s="105" t="s">
        <v>59</v>
      </c>
      <c r="E33" s="105" t="s">
        <v>32</v>
      </c>
      <c r="F33" s="106" t="s">
        <v>24</v>
      </c>
      <c r="G33" s="107">
        <v>5833.33</v>
      </c>
      <c r="H33" s="108">
        <v>0</v>
      </c>
      <c r="I33" s="108">
        <f>(Tabla54[[#This Row],[SUELDO BUTO (RD$)]]+Tabla54[[#This Row],[OTROS ING.]])</f>
        <v>5833.33</v>
      </c>
      <c r="J33" s="108">
        <f>G33*0.0287</f>
        <v>167.416571</v>
      </c>
      <c r="K33" s="108">
        <v>0</v>
      </c>
      <c r="L33" s="108">
        <f>G33*0.0304</f>
        <v>177.33323200000001</v>
      </c>
      <c r="M33" s="108">
        <v>600</v>
      </c>
      <c r="N33" s="108">
        <f>SUM(Tabla54[[#This Row],[AFP]:[OTROS DESC.]])</f>
        <v>944.74980300000004</v>
      </c>
      <c r="O33" s="109">
        <f>(Tabla54[[#This Row],[TOTAL ING.]]-Tabla54[[#This Row],[TOTAL DESC.]])</f>
        <v>4888.5801970000002</v>
      </c>
      <c r="Q33" s="121"/>
    </row>
    <row r="34" spans="1:17" s="1" customFormat="1" ht="30" customHeight="1" x14ac:dyDescent="0.35">
      <c r="A34" s="103">
        <v>25</v>
      </c>
      <c r="B34" s="111" t="s">
        <v>385</v>
      </c>
      <c r="C34" s="111" t="s">
        <v>501</v>
      </c>
      <c r="D34" s="111" t="s">
        <v>386</v>
      </c>
      <c r="E34" s="113" t="s">
        <v>32</v>
      </c>
      <c r="F34" s="112" t="s">
        <v>21</v>
      </c>
      <c r="G34" s="114">
        <v>65000</v>
      </c>
      <c r="H34" s="115">
        <v>0</v>
      </c>
      <c r="I34" s="114">
        <v>65000</v>
      </c>
      <c r="J34" s="114">
        <v>1865.5</v>
      </c>
      <c r="K34" s="114">
        <v>4427.58</v>
      </c>
      <c r="L34" s="114">
        <f>+I34*3.04%</f>
        <v>1976</v>
      </c>
      <c r="M34" s="114">
        <v>545</v>
      </c>
      <c r="N34" s="108">
        <f>SUM(Tabla54[[#This Row],[AFP]:[OTROS DESC.]])</f>
        <v>8814.08</v>
      </c>
      <c r="O34" s="116">
        <f>(I34-N34)</f>
        <v>56185.919999999998</v>
      </c>
      <c r="Q34" s="121"/>
    </row>
    <row r="35" spans="1:17" s="1" customFormat="1" ht="30" customHeight="1" x14ac:dyDescent="0.35">
      <c r="A35" s="103">
        <v>26</v>
      </c>
      <c r="B35" s="104" t="s">
        <v>517</v>
      </c>
      <c r="C35" s="105" t="s">
        <v>61</v>
      </c>
      <c r="D35" s="105" t="s">
        <v>77</v>
      </c>
      <c r="E35" s="105" t="s">
        <v>32</v>
      </c>
      <c r="F35" s="106" t="s">
        <v>24</v>
      </c>
      <c r="G35" s="107">
        <v>40000</v>
      </c>
      <c r="H35" s="108">
        <v>0</v>
      </c>
      <c r="I35" s="108">
        <v>40000</v>
      </c>
      <c r="J35" s="108">
        <f>G35*0.0287</f>
        <v>1148</v>
      </c>
      <c r="K35" s="108">
        <v>442.65</v>
      </c>
      <c r="L35" s="108">
        <f>G35*0.0304</f>
        <v>1216</v>
      </c>
      <c r="M35" s="108">
        <v>405</v>
      </c>
      <c r="N35" s="108">
        <f>SUM(Tabla54[[#This Row],[AFP]:[OTROS DESC.]])</f>
        <v>3211.65</v>
      </c>
      <c r="O35" s="109">
        <f>(Tabla54[[#This Row],[TOTAL ING.]]-Tabla54[[#This Row],[TOTAL DESC.]])</f>
        <v>36788.35</v>
      </c>
      <c r="Q35" s="121"/>
    </row>
    <row r="36" spans="1:17" s="1" customFormat="1" ht="30" customHeight="1" x14ac:dyDescent="0.35">
      <c r="A36" s="103">
        <v>27</v>
      </c>
      <c r="B36" s="104" t="s">
        <v>522</v>
      </c>
      <c r="C36" s="105" t="s">
        <v>61</v>
      </c>
      <c r="D36" s="105" t="s">
        <v>518</v>
      </c>
      <c r="E36" s="105" t="s">
        <v>32</v>
      </c>
      <c r="F36" s="106" t="s">
        <v>21</v>
      </c>
      <c r="G36" s="107">
        <v>40000</v>
      </c>
      <c r="H36" s="108">
        <v>0</v>
      </c>
      <c r="I36" s="108">
        <v>40000</v>
      </c>
      <c r="J36" s="108">
        <f>G36*0.0287</f>
        <v>1148</v>
      </c>
      <c r="K36" s="108">
        <v>442.65</v>
      </c>
      <c r="L36" s="108">
        <f>G36*0.0304</f>
        <v>1216</v>
      </c>
      <c r="M36" s="108">
        <v>505</v>
      </c>
      <c r="N36" s="108">
        <f>SUM(Tabla54[[#This Row],[AFP]:[OTROS DESC.]])</f>
        <v>3311.65</v>
      </c>
      <c r="O36" s="109">
        <f>(Tabla54[[#This Row],[TOTAL ING.]]-Tabla54[[#This Row],[TOTAL DESC.]])</f>
        <v>36688.35</v>
      </c>
      <c r="Q36" s="121"/>
    </row>
    <row r="37" spans="1:17" s="1" customFormat="1" ht="30" customHeight="1" x14ac:dyDescent="0.35">
      <c r="A37" s="103">
        <v>28</v>
      </c>
      <c r="B37" s="104" t="s">
        <v>60</v>
      </c>
      <c r="C37" s="105" t="s">
        <v>369</v>
      </c>
      <c r="D37" s="105" t="s">
        <v>373</v>
      </c>
      <c r="E37" s="105" t="s">
        <v>20</v>
      </c>
      <c r="F37" s="106" t="s">
        <v>21</v>
      </c>
      <c r="G37" s="107">
        <v>75000</v>
      </c>
      <c r="H37" s="108">
        <v>0</v>
      </c>
      <c r="I37" s="108">
        <f>(Tabla54[[#This Row],[SUELDO BUTO (RD$)]]+Tabla54[[#This Row],[OTROS ING.]])</f>
        <v>75000</v>
      </c>
      <c r="J37" s="108">
        <f>G37*0.0287</f>
        <v>2152.5</v>
      </c>
      <c r="K37" s="108">
        <v>6309.38</v>
      </c>
      <c r="L37" s="108">
        <f>G37*0.0304</f>
        <v>2280</v>
      </c>
      <c r="M37" s="108">
        <v>835.4</v>
      </c>
      <c r="N37" s="108">
        <f>SUM(Tabla54[[#This Row],[AFP]:[OTROS DESC.]])</f>
        <v>11577.28</v>
      </c>
      <c r="O37" s="109">
        <f>(Tabla54[[#This Row],[TOTAL ING.]]-Tabla54[[#This Row],[TOTAL DESC.]])</f>
        <v>63422.720000000001</v>
      </c>
      <c r="Q37" s="121"/>
    </row>
    <row r="38" spans="1:17" s="1" customFormat="1" ht="30" customHeight="1" x14ac:dyDescent="0.35">
      <c r="A38" s="103">
        <v>29</v>
      </c>
      <c r="B38" s="104" t="s">
        <v>368</v>
      </c>
      <c r="C38" s="105" t="s">
        <v>369</v>
      </c>
      <c r="D38" s="105" t="s">
        <v>370</v>
      </c>
      <c r="E38" s="105" t="s">
        <v>32</v>
      </c>
      <c r="F38" s="106" t="s">
        <v>21</v>
      </c>
      <c r="G38" s="107">
        <v>51000</v>
      </c>
      <c r="H38" s="108">
        <v>0</v>
      </c>
      <c r="I38" s="108">
        <v>51000</v>
      </c>
      <c r="J38" s="108">
        <v>1463.7</v>
      </c>
      <c r="K38" s="108">
        <v>1995.14</v>
      </c>
      <c r="L38" s="108">
        <v>1550.4</v>
      </c>
      <c r="M38" s="108">
        <v>6016.8</v>
      </c>
      <c r="N38" s="108">
        <v>11026.04</v>
      </c>
      <c r="O38" s="109">
        <v>39973.96</v>
      </c>
      <c r="Q38" s="121"/>
    </row>
    <row r="39" spans="1:17" s="1" customFormat="1" ht="30" customHeight="1" x14ac:dyDescent="0.35">
      <c r="A39" s="103">
        <v>30</v>
      </c>
      <c r="B39" s="104" t="s">
        <v>62</v>
      </c>
      <c r="C39" s="105" t="s">
        <v>369</v>
      </c>
      <c r="D39" s="105" t="s">
        <v>63</v>
      </c>
      <c r="E39" s="105" t="s">
        <v>29</v>
      </c>
      <c r="F39" s="106" t="s">
        <v>21</v>
      </c>
      <c r="G39" s="107">
        <v>80000</v>
      </c>
      <c r="H39" s="108">
        <v>0</v>
      </c>
      <c r="I39" s="108">
        <f>(Tabla54[[#This Row],[SUELDO BUTO (RD$)]]+Tabla54[[#This Row],[OTROS ING.]])</f>
        <v>80000</v>
      </c>
      <c r="J39" s="108">
        <f>G39*0.0287</f>
        <v>2296</v>
      </c>
      <c r="K39" s="108">
        <v>7400.87</v>
      </c>
      <c r="L39" s="108">
        <f>G39*0.0304</f>
        <v>2432</v>
      </c>
      <c r="M39" s="108">
        <v>2953.7</v>
      </c>
      <c r="N39" s="108">
        <v>15082.57</v>
      </c>
      <c r="O39" s="109">
        <f>(Tabla54[[#This Row],[TOTAL ING.]]-Tabla54[[#This Row],[TOTAL DESC.]])</f>
        <v>64917.43</v>
      </c>
      <c r="Q39" s="121"/>
    </row>
    <row r="40" spans="1:17" s="1" customFormat="1" ht="30" customHeight="1" x14ac:dyDescent="0.35">
      <c r="A40" s="103">
        <v>31</v>
      </c>
      <c r="B40" s="104" t="s">
        <v>64</v>
      </c>
      <c r="C40" s="105" t="s">
        <v>500</v>
      </c>
      <c r="D40" s="105" t="s">
        <v>415</v>
      </c>
      <c r="E40" s="105" t="s">
        <v>29</v>
      </c>
      <c r="F40" s="106" t="s">
        <v>24</v>
      </c>
      <c r="G40" s="107">
        <v>51000</v>
      </c>
      <c r="H40" s="108">
        <v>0</v>
      </c>
      <c r="I40" s="108">
        <f>(Tabla54[[#This Row],[SUELDO BUTO (RD$)]]+Tabla54[[#This Row],[OTROS ING.]])</f>
        <v>51000</v>
      </c>
      <c r="J40" s="108">
        <f>G40*0.0287</f>
        <v>1463.7</v>
      </c>
      <c r="K40" s="108">
        <v>1995.14</v>
      </c>
      <c r="L40" s="108">
        <f>G40*0.0304</f>
        <v>1550.4</v>
      </c>
      <c r="M40" s="108">
        <v>600</v>
      </c>
      <c r="N40" s="108">
        <f>SUM(Tabla54[[#This Row],[AFP]:[OTROS DESC.]])</f>
        <v>5609.24</v>
      </c>
      <c r="O40" s="109">
        <f>(Tabla54[[#This Row],[TOTAL ING.]]-Tabla54[[#This Row],[TOTAL DESC.]])</f>
        <v>45390.76</v>
      </c>
      <c r="Q40" s="121"/>
    </row>
    <row r="41" spans="1:17" s="1" customFormat="1" ht="30" customHeight="1" x14ac:dyDescent="0.35">
      <c r="A41" s="103">
        <v>32</v>
      </c>
      <c r="B41" s="104" t="s">
        <v>68</v>
      </c>
      <c r="C41" s="105" t="s">
        <v>482</v>
      </c>
      <c r="D41" s="105" t="s">
        <v>483</v>
      </c>
      <c r="E41" s="105" t="s">
        <v>32</v>
      </c>
      <c r="F41" s="106" t="s">
        <v>24</v>
      </c>
      <c r="G41" s="107">
        <v>40000</v>
      </c>
      <c r="H41" s="108">
        <v>0</v>
      </c>
      <c r="I41" s="108">
        <f>(Tabla54[[#This Row],[SUELDO BUTO (RD$)]]+Tabla54[[#This Row],[OTROS ING.]])</f>
        <v>40000</v>
      </c>
      <c r="J41" s="108">
        <v>1148</v>
      </c>
      <c r="K41" s="108">
        <v>185.33</v>
      </c>
      <c r="L41" s="108">
        <v>1216</v>
      </c>
      <c r="M41" s="108">
        <v>2160.46</v>
      </c>
      <c r="N41" s="108">
        <v>4709.79</v>
      </c>
      <c r="O41" s="109">
        <f>(Tabla54[[#This Row],[TOTAL ING.]]-Tabla54[[#This Row],[TOTAL DESC.]])</f>
        <v>35290.21</v>
      </c>
      <c r="Q41" s="121"/>
    </row>
    <row r="42" spans="1:17" s="1" customFormat="1" ht="30" customHeight="1" x14ac:dyDescent="0.35">
      <c r="A42" s="103">
        <v>33</v>
      </c>
      <c r="B42" s="104" t="s">
        <v>69</v>
      </c>
      <c r="C42" s="105" t="s">
        <v>500</v>
      </c>
      <c r="D42" s="105" t="s">
        <v>70</v>
      </c>
      <c r="E42" s="105" t="s">
        <v>32</v>
      </c>
      <c r="F42" s="106" t="s">
        <v>21</v>
      </c>
      <c r="G42" s="107">
        <v>51000</v>
      </c>
      <c r="H42" s="108">
        <v>0</v>
      </c>
      <c r="I42" s="108">
        <f>(Tabla54[[#This Row],[SUELDO BUTO (RD$)]]+Tabla54[[#This Row],[OTROS ING.]])</f>
        <v>51000</v>
      </c>
      <c r="J42" s="108">
        <f>G42*0.0287</f>
        <v>1463.7</v>
      </c>
      <c r="K42" s="108">
        <v>1995.14</v>
      </c>
      <c r="L42" s="108">
        <f>G42*0.0304</f>
        <v>1550.4</v>
      </c>
      <c r="M42" s="108">
        <v>575</v>
      </c>
      <c r="N42" s="108">
        <f>SUM(Tabla54[[#This Row],[AFP]:[OTROS DESC.]])</f>
        <v>5584.24</v>
      </c>
      <c r="O42" s="109">
        <f>(Tabla54[[#This Row],[TOTAL ING.]]-Tabla54[[#This Row],[TOTAL DESC.]])</f>
        <v>45415.76</v>
      </c>
      <c r="Q42" s="121"/>
    </row>
    <row r="43" spans="1:17" s="1" customFormat="1" ht="30" customHeight="1" x14ac:dyDescent="0.35">
      <c r="A43" s="103">
        <v>34</v>
      </c>
      <c r="B43" s="104" t="s">
        <v>557</v>
      </c>
      <c r="C43" s="105" t="s">
        <v>500</v>
      </c>
      <c r="D43" s="105" t="s">
        <v>70</v>
      </c>
      <c r="E43" s="105" t="s">
        <v>32</v>
      </c>
      <c r="F43" s="106" t="s">
        <v>21</v>
      </c>
      <c r="G43" s="107">
        <v>8500</v>
      </c>
      <c r="H43" s="108">
        <v>0</v>
      </c>
      <c r="I43" s="108">
        <f>(Tabla54[[#This Row],[SUELDO BUTO (RD$)]]+Tabla54[[#This Row],[OTROS ING.]])</f>
        <v>8500</v>
      </c>
      <c r="J43" s="108">
        <f>G43*0.0287</f>
        <v>243.95</v>
      </c>
      <c r="K43" s="108">
        <v>0</v>
      </c>
      <c r="L43" s="108">
        <f>G43*0.0304</f>
        <v>258.39999999999998</v>
      </c>
      <c r="M43" s="108">
        <v>600</v>
      </c>
      <c r="N43" s="108">
        <f>SUM(Tabla54[[#This Row],[AFP]:[OTROS DESC.]])</f>
        <v>1102.3499999999999</v>
      </c>
      <c r="O43" s="109">
        <f>(Tabla54[[#This Row],[TOTAL ING.]]-Tabla54[[#This Row],[TOTAL DESC.]])</f>
        <v>7397.65</v>
      </c>
      <c r="Q43" s="121"/>
    </row>
    <row r="44" spans="1:17" s="1" customFormat="1" ht="30" customHeight="1" x14ac:dyDescent="0.35">
      <c r="A44" s="103">
        <v>35</v>
      </c>
      <c r="B44" s="104" t="s">
        <v>335</v>
      </c>
      <c r="C44" s="105" t="s">
        <v>482</v>
      </c>
      <c r="D44" s="105" t="s">
        <v>438</v>
      </c>
      <c r="E44" s="105" t="s">
        <v>32</v>
      </c>
      <c r="F44" s="106" t="s">
        <v>21</v>
      </c>
      <c r="G44" s="107">
        <v>51000</v>
      </c>
      <c r="H44" s="108">
        <v>0</v>
      </c>
      <c r="I44" s="108">
        <f>(Tabla54[[#This Row],[SUELDO BUTO (RD$)]]+Tabla54[[#This Row],[OTROS ING.]])</f>
        <v>51000</v>
      </c>
      <c r="J44" s="108">
        <f>G44*0.0287</f>
        <v>1463.7</v>
      </c>
      <c r="K44" s="108">
        <v>1995.14</v>
      </c>
      <c r="L44" s="108">
        <f>G44*0.0304</f>
        <v>1550.4</v>
      </c>
      <c r="M44" s="108">
        <v>600</v>
      </c>
      <c r="N44" s="108">
        <f>SUM(Tabla54[[#This Row],[AFP]:[OTROS DESC.]])</f>
        <v>5609.24</v>
      </c>
      <c r="O44" s="109">
        <f>(Tabla54[[#This Row],[TOTAL ING.]]-Tabla54[[#This Row],[TOTAL DESC.]])</f>
        <v>45390.76</v>
      </c>
      <c r="Q44" s="121"/>
    </row>
    <row r="45" spans="1:17" s="1" customFormat="1" ht="30" customHeight="1" x14ac:dyDescent="0.35">
      <c r="A45" s="103">
        <v>36</v>
      </c>
      <c r="B45" s="104" t="s">
        <v>78</v>
      </c>
      <c r="C45" s="105" t="s">
        <v>448</v>
      </c>
      <c r="D45" s="105" t="s">
        <v>80</v>
      </c>
      <c r="E45" s="105" t="s">
        <v>29</v>
      </c>
      <c r="F45" s="106" t="s">
        <v>21</v>
      </c>
      <c r="G45" s="107">
        <v>80000</v>
      </c>
      <c r="H45" s="108">
        <v>0</v>
      </c>
      <c r="I45" s="108">
        <f>(Tabla54[[#This Row],[SUELDO BUTO (RD$)]]+Tabla54[[#This Row],[OTROS ING.]])</f>
        <v>80000</v>
      </c>
      <c r="J45" s="108">
        <f t="shared" ref="J45:J53" si="0">G45*0.0287</f>
        <v>2296</v>
      </c>
      <c r="K45" s="108">
        <v>6972</v>
      </c>
      <c r="L45" s="108">
        <f t="shared" ref="L45:L54" si="1">G45*0.0304</f>
        <v>2432</v>
      </c>
      <c r="M45" s="108">
        <v>4914.16</v>
      </c>
      <c r="N45" s="108">
        <f>SUM(Tabla54[[#This Row],[AFP]:[OTROS DESC.]])</f>
        <v>16614.16</v>
      </c>
      <c r="O45" s="109">
        <f>(Tabla54[[#This Row],[TOTAL ING.]]-Tabla54[[#This Row],[TOTAL DESC.]])</f>
        <v>63385.84</v>
      </c>
      <c r="Q45" s="121"/>
    </row>
    <row r="46" spans="1:17" s="1" customFormat="1" ht="30" customHeight="1" x14ac:dyDescent="0.35">
      <c r="A46" s="103">
        <v>37</v>
      </c>
      <c r="B46" s="104" t="s">
        <v>508</v>
      </c>
      <c r="C46" s="105" t="s">
        <v>72</v>
      </c>
      <c r="D46" s="105" t="s">
        <v>77</v>
      </c>
      <c r="E46" s="105" t="s">
        <v>32</v>
      </c>
      <c r="F46" s="106" t="s">
        <v>21</v>
      </c>
      <c r="G46" s="107">
        <v>40000</v>
      </c>
      <c r="H46" s="108">
        <v>0</v>
      </c>
      <c r="I46" s="108">
        <v>40000</v>
      </c>
      <c r="J46" s="108">
        <f>G46*0.0287</f>
        <v>1148</v>
      </c>
      <c r="K46" s="108">
        <v>442.65</v>
      </c>
      <c r="L46" s="108">
        <f>G46*0.0304</f>
        <v>1216</v>
      </c>
      <c r="M46" s="108">
        <v>1257.9000000000001</v>
      </c>
      <c r="N46" s="108">
        <f>SUM(Tabla54[[#This Row],[AFP]:[OTROS DESC.]])</f>
        <v>4064.55</v>
      </c>
      <c r="O46" s="109">
        <f>(Tabla54[[#This Row],[TOTAL ING.]]-Tabla54[[#This Row],[TOTAL DESC.]])</f>
        <v>35935.449999999997</v>
      </c>
      <c r="Q46" s="121"/>
    </row>
    <row r="47" spans="1:17" s="1" customFormat="1" ht="30" customHeight="1" x14ac:dyDescent="0.35">
      <c r="A47" s="103">
        <v>38</v>
      </c>
      <c r="B47" s="104" t="s">
        <v>502</v>
      </c>
      <c r="C47" s="105" t="s">
        <v>463</v>
      </c>
      <c r="D47" s="105" t="s">
        <v>503</v>
      </c>
      <c r="E47" s="105" t="s">
        <v>32</v>
      </c>
      <c r="F47" s="106" t="s">
        <v>24</v>
      </c>
      <c r="G47" s="107">
        <v>51000</v>
      </c>
      <c r="H47" s="108">
        <v>0</v>
      </c>
      <c r="I47" s="108">
        <f>(Tabla54[[#This Row],[SUELDO BUTO (RD$)]]+Tabla54[[#This Row],[OTROS ING.]])</f>
        <v>51000</v>
      </c>
      <c r="J47" s="108">
        <f>G47*0.0287</f>
        <v>1463.7</v>
      </c>
      <c r="K47" s="108">
        <v>1995.14</v>
      </c>
      <c r="L47" s="108">
        <f>G47*0.0304</f>
        <v>1550.4</v>
      </c>
      <c r="M47" s="108">
        <v>500</v>
      </c>
      <c r="N47" s="108">
        <f>SUM(Tabla54[[#This Row],[AFP]:[OTROS DESC.]])</f>
        <v>5509.24</v>
      </c>
      <c r="O47" s="109">
        <f>(Tabla54[[#This Row],[TOTAL ING.]]-Tabla54[[#This Row],[TOTAL DESC.]])</f>
        <v>45490.76</v>
      </c>
      <c r="Q47" s="121"/>
    </row>
    <row r="48" spans="1:17" s="1" customFormat="1" ht="30" customHeight="1" x14ac:dyDescent="0.35">
      <c r="A48" s="103">
        <v>39</v>
      </c>
      <c r="B48" s="104" t="s">
        <v>81</v>
      </c>
      <c r="C48" s="105" t="s">
        <v>79</v>
      </c>
      <c r="D48" s="105" t="s">
        <v>82</v>
      </c>
      <c r="E48" s="105" t="s">
        <v>32</v>
      </c>
      <c r="F48" s="106" t="s">
        <v>21</v>
      </c>
      <c r="G48" s="107">
        <v>40000</v>
      </c>
      <c r="H48" s="108">
        <v>0</v>
      </c>
      <c r="I48" s="108">
        <f>(Tabla54[[#This Row],[SUELDO BUTO (RD$)]]+Tabla54[[#This Row],[OTROS ING.]])</f>
        <v>40000</v>
      </c>
      <c r="J48" s="108">
        <f t="shared" si="0"/>
        <v>1148</v>
      </c>
      <c r="K48" s="108">
        <v>442.65</v>
      </c>
      <c r="L48" s="108">
        <f t="shared" si="1"/>
        <v>1216</v>
      </c>
      <c r="M48" s="108">
        <v>205</v>
      </c>
      <c r="N48" s="108">
        <f>SUM(Tabla54[[#This Row],[AFP]:[OTROS DESC.]])</f>
        <v>3011.65</v>
      </c>
      <c r="O48" s="109">
        <f>(Tabla54[[#This Row],[TOTAL ING.]]-Tabla54[[#This Row],[TOTAL DESC.]])</f>
        <v>36988.35</v>
      </c>
      <c r="Q48" s="121"/>
    </row>
    <row r="49" spans="1:17" s="1" customFormat="1" ht="30" customHeight="1" x14ac:dyDescent="0.35">
      <c r="A49" s="103">
        <v>40</v>
      </c>
      <c r="B49" s="104" t="s">
        <v>489</v>
      </c>
      <c r="C49" s="105" t="s">
        <v>79</v>
      </c>
      <c r="D49" s="105" t="s">
        <v>490</v>
      </c>
      <c r="E49" s="105" t="s">
        <v>32</v>
      </c>
      <c r="F49" s="106" t="s">
        <v>21</v>
      </c>
      <c r="G49" s="107">
        <v>40000</v>
      </c>
      <c r="H49" s="108">
        <v>0</v>
      </c>
      <c r="I49" s="108">
        <f>(Tabla54[[#This Row],[SUELDO BUTO (RD$)]]+Tabla54[[#This Row],[OTROS ING.]])</f>
        <v>40000</v>
      </c>
      <c r="J49" s="108">
        <f t="shared" si="0"/>
        <v>1148</v>
      </c>
      <c r="K49" s="108">
        <v>185.33</v>
      </c>
      <c r="L49" s="108">
        <f t="shared" si="1"/>
        <v>1216</v>
      </c>
      <c r="M49" s="108">
        <v>2200.46</v>
      </c>
      <c r="N49" s="108">
        <f>SUM(Tabla54[[#This Row],[AFP]:[OTROS DESC.]])</f>
        <v>4749.79</v>
      </c>
      <c r="O49" s="109">
        <f>(Tabla54[[#This Row],[TOTAL ING.]]-Tabla54[[#This Row],[TOTAL DESC.]])</f>
        <v>35250.21</v>
      </c>
      <c r="Q49" s="121"/>
    </row>
    <row r="50" spans="1:17" s="1" customFormat="1" ht="30" customHeight="1" x14ac:dyDescent="0.35">
      <c r="A50" s="103">
        <v>41</v>
      </c>
      <c r="B50" s="104" t="s">
        <v>351</v>
      </c>
      <c r="C50" s="105" t="s">
        <v>450</v>
      </c>
      <c r="D50" s="105" t="s">
        <v>488</v>
      </c>
      <c r="E50" s="105" t="s">
        <v>32</v>
      </c>
      <c r="F50" s="106" t="s">
        <v>21</v>
      </c>
      <c r="G50" s="107">
        <v>51000</v>
      </c>
      <c r="H50" s="108">
        <v>0</v>
      </c>
      <c r="I50" s="108">
        <f>(Tabla54[[#This Row],[SUELDO BUTO (RD$)]]+Tabla54[[#This Row],[OTROS ING.]])</f>
        <v>51000</v>
      </c>
      <c r="J50" s="108">
        <f t="shared" si="0"/>
        <v>1463.7</v>
      </c>
      <c r="K50" s="108">
        <v>1995.14</v>
      </c>
      <c r="L50" s="108">
        <f t="shared" si="1"/>
        <v>1550.4</v>
      </c>
      <c r="M50" s="108">
        <v>600</v>
      </c>
      <c r="N50" s="108">
        <f>SUM(Tabla54[[#This Row],[AFP]:[OTROS DESC.]])</f>
        <v>5609.24</v>
      </c>
      <c r="O50" s="109">
        <f>(Tabla54[[#This Row],[TOTAL ING.]]-Tabla54[[#This Row],[TOTAL DESC.]])</f>
        <v>45390.76</v>
      </c>
      <c r="Q50" s="121"/>
    </row>
    <row r="51" spans="1:17" s="1" customFormat="1" ht="30" customHeight="1" x14ac:dyDescent="0.35">
      <c r="A51" s="103">
        <v>42</v>
      </c>
      <c r="B51" s="104" t="s">
        <v>86</v>
      </c>
      <c r="C51" s="105" t="s">
        <v>450</v>
      </c>
      <c r="D51" s="105" t="s">
        <v>414</v>
      </c>
      <c r="E51" s="105" t="s">
        <v>32</v>
      </c>
      <c r="F51" s="106" t="s">
        <v>21</v>
      </c>
      <c r="G51" s="107">
        <v>35000</v>
      </c>
      <c r="H51" s="108">
        <v>0</v>
      </c>
      <c r="I51" s="108">
        <f>(Tabla54[[#This Row],[SUELDO BUTO (RD$)]]+Tabla54[[#This Row],[OTROS ING.]])</f>
        <v>35000</v>
      </c>
      <c r="J51" s="108">
        <f t="shared" si="0"/>
        <v>1004.5</v>
      </c>
      <c r="K51" s="108">
        <v>0</v>
      </c>
      <c r="L51" s="108">
        <f t="shared" si="1"/>
        <v>1064</v>
      </c>
      <c r="M51" s="108">
        <v>600</v>
      </c>
      <c r="N51" s="108">
        <f>SUM(Tabla54[[#This Row],[AFP]:[OTROS DESC.]])</f>
        <v>2668.5</v>
      </c>
      <c r="O51" s="109">
        <f>(Tabla54[[#This Row],[TOTAL ING.]]-Tabla54[[#This Row],[TOTAL DESC.]])</f>
        <v>32331.5</v>
      </c>
      <c r="Q51" s="121"/>
    </row>
    <row r="52" spans="1:17" s="1" customFormat="1" ht="30" customHeight="1" x14ac:dyDescent="0.35">
      <c r="A52" s="103">
        <v>43</v>
      </c>
      <c r="B52" s="104" t="s">
        <v>83</v>
      </c>
      <c r="C52" s="105" t="s">
        <v>397</v>
      </c>
      <c r="D52" s="105" t="s">
        <v>416</v>
      </c>
      <c r="E52" s="105" t="s">
        <v>32</v>
      </c>
      <c r="F52" s="106" t="s">
        <v>24</v>
      </c>
      <c r="G52" s="107">
        <v>51000</v>
      </c>
      <c r="H52" s="108">
        <v>0</v>
      </c>
      <c r="I52" s="108">
        <f>(Tabla54[[#This Row],[SUELDO BUTO (RD$)]]+Tabla54[[#This Row],[OTROS ING.]])</f>
        <v>51000</v>
      </c>
      <c r="J52" s="108">
        <f t="shared" si="0"/>
        <v>1463.7</v>
      </c>
      <c r="K52" s="108">
        <v>1995.14</v>
      </c>
      <c r="L52" s="108">
        <f t="shared" si="1"/>
        <v>1550.4</v>
      </c>
      <c r="M52" s="108">
        <v>350</v>
      </c>
      <c r="N52" s="108">
        <f>SUM(Tabla54[[#This Row],[AFP]:[OTROS DESC.]])</f>
        <v>5359.24</v>
      </c>
      <c r="O52" s="109">
        <f>(Tabla54[[#This Row],[TOTAL ING.]]-Tabla54[[#This Row],[TOTAL DESC.]])</f>
        <v>45640.76</v>
      </c>
      <c r="Q52" s="121"/>
    </row>
    <row r="53" spans="1:17" s="1" customFormat="1" ht="30" customHeight="1" x14ac:dyDescent="0.35">
      <c r="A53" s="103">
        <v>44</v>
      </c>
      <c r="B53" s="104" t="s">
        <v>88</v>
      </c>
      <c r="C53" s="105" t="s">
        <v>397</v>
      </c>
      <c r="D53" s="105" t="s">
        <v>53</v>
      </c>
      <c r="E53" s="105" t="s">
        <v>32</v>
      </c>
      <c r="F53" s="106" t="s">
        <v>24</v>
      </c>
      <c r="G53" s="107">
        <v>40000</v>
      </c>
      <c r="H53" s="108">
        <v>0</v>
      </c>
      <c r="I53" s="108">
        <f>(Tabla54[[#This Row],[SUELDO BUTO (RD$)]]+Tabla54[[#This Row],[OTROS ING.]])</f>
        <v>40000</v>
      </c>
      <c r="J53" s="108">
        <f t="shared" si="0"/>
        <v>1148</v>
      </c>
      <c r="K53" s="108">
        <v>442.65</v>
      </c>
      <c r="L53" s="108">
        <f t="shared" si="1"/>
        <v>1216</v>
      </c>
      <c r="M53" s="108">
        <v>8788.75</v>
      </c>
      <c r="N53" s="108">
        <f>SUM(Tabla54[[#This Row],[AFP]:[OTROS DESC.]])</f>
        <v>11595.4</v>
      </c>
      <c r="O53" s="109">
        <f>(Tabla54[[#This Row],[TOTAL ING.]]-Tabla54[[#This Row],[TOTAL DESC.]])</f>
        <v>28404.6</v>
      </c>
      <c r="Q53" s="121"/>
    </row>
    <row r="54" spans="1:17" s="1" customFormat="1" ht="30" customHeight="1" x14ac:dyDescent="0.35">
      <c r="A54" s="103">
        <v>45</v>
      </c>
      <c r="B54" s="104" t="s">
        <v>89</v>
      </c>
      <c r="C54" s="105" t="s">
        <v>397</v>
      </c>
      <c r="D54" s="105" t="s">
        <v>53</v>
      </c>
      <c r="E54" s="105" t="s">
        <v>29</v>
      </c>
      <c r="F54" s="106" t="s">
        <v>21</v>
      </c>
      <c r="G54" s="107">
        <v>40000</v>
      </c>
      <c r="H54" s="108">
        <v>0</v>
      </c>
      <c r="I54" s="108">
        <f>(Tabla54[[#This Row],[SUELDO BUTO (RD$)]]+Tabla54[[#This Row],[OTROS ING.]])</f>
        <v>40000</v>
      </c>
      <c r="J54" s="108">
        <v>1148</v>
      </c>
      <c r="K54" s="108">
        <v>442.65</v>
      </c>
      <c r="L54" s="108">
        <f t="shared" si="1"/>
        <v>1216</v>
      </c>
      <c r="M54" s="108">
        <v>505</v>
      </c>
      <c r="N54" s="108">
        <v>3311.65</v>
      </c>
      <c r="O54" s="109">
        <f>(Tabla54[[#This Row],[TOTAL ING.]]-Tabla54[[#This Row],[TOTAL DESC.]])</f>
        <v>36688.35</v>
      </c>
      <c r="Q54" s="121"/>
    </row>
    <row r="55" spans="1:17" s="1" customFormat="1" ht="30" customHeight="1" x14ac:dyDescent="0.35">
      <c r="A55" s="103">
        <v>46</v>
      </c>
      <c r="B55" s="104" t="s">
        <v>90</v>
      </c>
      <c r="C55" s="105" t="s">
        <v>397</v>
      </c>
      <c r="D55" s="105" t="s">
        <v>77</v>
      </c>
      <c r="E55" s="105" t="s">
        <v>32</v>
      </c>
      <c r="F55" s="106" t="s">
        <v>24</v>
      </c>
      <c r="G55" s="107">
        <v>35000</v>
      </c>
      <c r="H55" s="108">
        <v>0</v>
      </c>
      <c r="I55" s="108">
        <f>(Tabla54[[#This Row],[SUELDO BUTO (RD$)]]+Tabla54[[#This Row],[OTROS ING.]])</f>
        <v>35000</v>
      </c>
      <c r="J55" s="108">
        <f>G55*0.0287</f>
        <v>1004.5</v>
      </c>
      <c r="K55" s="108">
        <v>0</v>
      </c>
      <c r="L55" s="108">
        <f>G55*0.0304</f>
        <v>1064</v>
      </c>
      <c r="M55" s="108">
        <v>125</v>
      </c>
      <c r="N55" s="108">
        <f>SUM(Tabla54[[#This Row],[AFP]:[OTROS DESC.]])</f>
        <v>2193.5</v>
      </c>
      <c r="O55" s="109">
        <f>(Tabla54[[#This Row],[TOTAL ING.]]-Tabla54[[#This Row],[TOTAL DESC.]])</f>
        <v>32806.5</v>
      </c>
    </row>
    <row r="56" spans="1:17" s="1" customFormat="1" ht="30" customHeight="1" x14ac:dyDescent="0.35">
      <c r="A56" s="103">
        <v>47</v>
      </c>
      <c r="B56" s="104" t="s">
        <v>94</v>
      </c>
      <c r="C56" s="105" t="s">
        <v>451</v>
      </c>
      <c r="D56" s="105" t="s">
        <v>95</v>
      </c>
      <c r="E56" s="105" t="s">
        <v>112</v>
      </c>
      <c r="F56" s="106" t="s">
        <v>24</v>
      </c>
      <c r="G56" s="107">
        <v>25000</v>
      </c>
      <c r="H56" s="108">
        <v>0</v>
      </c>
      <c r="I56" s="108">
        <f>(Tabla54[[#This Row],[SUELDO BUTO (RD$)]]+Tabla54[[#This Row],[OTROS ING.]])</f>
        <v>25000</v>
      </c>
      <c r="J56" s="108">
        <f>G56*0.0287</f>
        <v>717.5</v>
      </c>
      <c r="K56" s="108">
        <v>0</v>
      </c>
      <c r="L56" s="108">
        <f>G56*0.0304</f>
        <v>760</v>
      </c>
      <c r="M56" s="108">
        <v>125</v>
      </c>
      <c r="N56" s="108">
        <f>SUM(Tabla54[[#This Row],[AFP]:[OTROS DESC.]])</f>
        <v>1602.5</v>
      </c>
      <c r="O56" s="109">
        <f>(Tabla54[[#This Row],[TOTAL ING.]]-Tabla54[[#This Row],[TOTAL DESC.]])</f>
        <v>23397.5</v>
      </c>
      <c r="Q56" s="121"/>
    </row>
    <row r="57" spans="1:17" s="1" customFormat="1" ht="30" customHeight="1" x14ac:dyDescent="0.35">
      <c r="A57" s="103">
        <v>48</v>
      </c>
      <c r="B57" s="104" t="s">
        <v>96</v>
      </c>
      <c r="C57" s="105" t="s">
        <v>449</v>
      </c>
      <c r="D57" s="105" t="s">
        <v>361</v>
      </c>
      <c r="E57" s="105" t="s">
        <v>32</v>
      </c>
      <c r="F57" s="106" t="s">
        <v>21</v>
      </c>
      <c r="G57" s="107">
        <v>40000</v>
      </c>
      <c r="H57" s="108">
        <v>0</v>
      </c>
      <c r="I57" s="108">
        <v>40000</v>
      </c>
      <c r="J57" s="108">
        <v>1148</v>
      </c>
      <c r="K57" s="108">
        <v>185.33</v>
      </c>
      <c r="L57" s="108">
        <v>1216</v>
      </c>
      <c r="M57" s="108">
        <v>2953.36</v>
      </c>
      <c r="N57" s="108">
        <f>SUM(Tabla54[[#This Row],[AFP]:[OTROS DESC.]])</f>
        <v>5502.6900000000005</v>
      </c>
      <c r="O57" s="109">
        <f>(Tabla54[[#This Row],[TOTAL ING.]]-Tabla54[[#This Row],[TOTAL DESC.]])</f>
        <v>34497.31</v>
      </c>
      <c r="Q57" s="121"/>
    </row>
    <row r="58" spans="1:17" s="1" customFormat="1" ht="30" customHeight="1" x14ac:dyDescent="0.35">
      <c r="A58" s="103">
        <v>49</v>
      </c>
      <c r="B58" s="104" t="s">
        <v>104</v>
      </c>
      <c r="C58" s="105" t="s">
        <v>523</v>
      </c>
      <c r="D58" s="105" t="s">
        <v>387</v>
      </c>
      <c r="E58" s="105" t="s">
        <v>112</v>
      </c>
      <c r="F58" s="106" t="s">
        <v>24</v>
      </c>
      <c r="G58" s="107">
        <v>35000</v>
      </c>
      <c r="H58" s="108">
        <v>0</v>
      </c>
      <c r="I58" s="108">
        <f>(Tabla54[[#This Row],[SUELDO BUTO (RD$)]]+Tabla54[[#This Row],[OTROS ING.]])</f>
        <v>35000</v>
      </c>
      <c r="J58" s="108">
        <f t="shared" ref="J58:J94" si="2">G58*0.0287</f>
        <v>1004.5</v>
      </c>
      <c r="K58" s="108">
        <v>0</v>
      </c>
      <c r="L58" s="108">
        <f t="shared" ref="L58:L86" si="3">G58*0.0304</f>
        <v>1064</v>
      </c>
      <c r="M58" s="108">
        <v>1840.46</v>
      </c>
      <c r="N58" s="108">
        <f>SUM(Tabla54[[#This Row],[AFP]:[OTROS DESC.]])</f>
        <v>3908.96</v>
      </c>
      <c r="O58" s="109">
        <f>(Tabla54[[#This Row],[TOTAL ING.]]-Tabla54[[#This Row],[TOTAL DESC.]])</f>
        <v>31091.040000000001</v>
      </c>
      <c r="Q58" s="121"/>
    </row>
    <row r="59" spans="1:17" s="1" customFormat="1" ht="30" customHeight="1" x14ac:dyDescent="0.35">
      <c r="A59" s="103">
        <v>50</v>
      </c>
      <c r="B59" s="104" t="s">
        <v>98</v>
      </c>
      <c r="C59" s="105" t="s">
        <v>451</v>
      </c>
      <c r="D59" s="105" t="s">
        <v>45</v>
      </c>
      <c r="E59" s="105" t="s">
        <v>112</v>
      </c>
      <c r="F59" s="106" t="s">
        <v>24</v>
      </c>
      <c r="G59" s="107">
        <v>25000</v>
      </c>
      <c r="H59" s="108">
        <v>0</v>
      </c>
      <c r="I59" s="108">
        <f>(Tabla54[[#This Row],[SUELDO BUTO (RD$)]]+Tabla54[[#This Row],[OTROS ING.]])</f>
        <v>25000</v>
      </c>
      <c r="J59" s="108">
        <f t="shared" si="2"/>
        <v>717.5</v>
      </c>
      <c r="K59" s="108">
        <v>0</v>
      </c>
      <c r="L59" s="108">
        <f t="shared" si="3"/>
        <v>760</v>
      </c>
      <c r="M59" s="108">
        <v>125</v>
      </c>
      <c r="N59" s="108">
        <f>SUM(Tabla54[[#This Row],[AFP]:[OTROS DESC.]])</f>
        <v>1602.5</v>
      </c>
      <c r="O59" s="109">
        <f>(Tabla54[[#This Row],[TOTAL ING.]]-Tabla54[[#This Row],[TOTAL DESC.]])</f>
        <v>23397.5</v>
      </c>
    </row>
    <row r="60" spans="1:17" s="1" customFormat="1" ht="30" customHeight="1" x14ac:dyDescent="0.35">
      <c r="A60" s="103">
        <v>51</v>
      </c>
      <c r="B60" s="104" t="s">
        <v>99</v>
      </c>
      <c r="C60" s="105" t="s">
        <v>451</v>
      </c>
      <c r="D60" s="105" t="s">
        <v>45</v>
      </c>
      <c r="E60" s="105" t="s">
        <v>32</v>
      </c>
      <c r="F60" s="106" t="s">
        <v>24</v>
      </c>
      <c r="G60" s="107">
        <v>25000</v>
      </c>
      <c r="H60" s="108">
        <v>0</v>
      </c>
      <c r="I60" s="108">
        <f>(Tabla54[[#This Row],[SUELDO BUTO (RD$)]]+Tabla54[[#This Row],[OTROS ING.]])</f>
        <v>25000</v>
      </c>
      <c r="J60" s="108">
        <f t="shared" si="2"/>
        <v>717.5</v>
      </c>
      <c r="K60" s="108">
        <v>0</v>
      </c>
      <c r="L60" s="108">
        <f t="shared" si="3"/>
        <v>760</v>
      </c>
      <c r="M60" s="108">
        <v>1840.46</v>
      </c>
      <c r="N60" s="108">
        <f>SUM(Tabla54[[#This Row],[AFP]:[OTROS DESC.]])</f>
        <v>3317.96</v>
      </c>
      <c r="O60" s="109">
        <f>(Tabla54[[#This Row],[TOTAL ING.]]-Tabla54[[#This Row],[TOTAL DESC.]])</f>
        <v>21682.04</v>
      </c>
    </row>
    <row r="61" spans="1:17" s="1" customFormat="1" ht="30" customHeight="1" x14ac:dyDescent="0.35">
      <c r="A61" s="103">
        <v>52</v>
      </c>
      <c r="B61" s="104" t="s">
        <v>100</v>
      </c>
      <c r="C61" s="105" t="s">
        <v>451</v>
      </c>
      <c r="D61" s="105" t="s">
        <v>45</v>
      </c>
      <c r="E61" s="105" t="s">
        <v>32</v>
      </c>
      <c r="F61" s="106" t="s">
        <v>24</v>
      </c>
      <c r="G61" s="107">
        <v>25000</v>
      </c>
      <c r="H61" s="108">
        <v>0</v>
      </c>
      <c r="I61" s="108">
        <f>(Tabla54[[#This Row],[SUELDO BUTO (RD$)]]+Tabla54[[#This Row],[OTROS ING.]])</f>
        <v>25000</v>
      </c>
      <c r="J61" s="108">
        <f t="shared" si="2"/>
        <v>717.5</v>
      </c>
      <c r="K61" s="108">
        <v>0</v>
      </c>
      <c r="L61" s="108">
        <f t="shared" si="3"/>
        <v>760</v>
      </c>
      <c r="M61" s="108">
        <v>125</v>
      </c>
      <c r="N61" s="108">
        <f>SUM(Tabla54[[#This Row],[AFP]:[OTROS DESC.]])</f>
        <v>1602.5</v>
      </c>
      <c r="O61" s="109">
        <f>(Tabla54[[#This Row],[TOTAL ING.]]-Tabla54[[#This Row],[TOTAL DESC.]])</f>
        <v>23397.5</v>
      </c>
      <c r="Q61" s="121"/>
    </row>
    <row r="62" spans="1:17" s="1" customFormat="1" ht="30" customHeight="1" x14ac:dyDescent="0.35">
      <c r="A62" s="103">
        <v>53</v>
      </c>
      <c r="B62" s="104" t="s">
        <v>101</v>
      </c>
      <c r="C62" s="105" t="s">
        <v>451</v>
      </c>
      <c r="D62" s="105" t="s">
        <v>45</v>
      </c>
      <c r="E62" s="105" t="s">
        <v>112</v>
      </c>
      <c r="F62" s="106" t="s">
        <v>24</v>
      </c>
      <c r="G62" s="107">
        <v>40000</v>
      </c>
      <c r="H62" s="108">
        <v>0</v>
      </c>
      <c r="I62" s="108">
        <f>(Tabla54[[#This Row],[SUELDO BUTO (RD$)]]+Tabla54[[#This Row],[OTROS ING.]])</f>
        <v>40000</v>
      </c>
      <c r="J62" s="108">
        <f t="shared" si="2"/>
        <v>1148</v>
      </c>
      <c r="K62" s="108">
        <v>442.65</v>
      </c>
      <c r="L62" s="108">
        <f t="shared" si="3"/>
        <v>1216</v>
      </c>
      <c r="M62" s="108">
        <v>445</v>
      </c>
      <c r="N62" s="108">
        <f>SUM(Tabla54[[#This Row],[AFP]:[OTROS DESC.]])</f>
        <v>3251.65</v>
      </c>
      <c r="O62" s="109">
        <f>(Tabla54[[#This Row],[TOTAL ING.]]-Tabla54[[#This Row],[TOTAL DESC.]])</f>
        <v>36748.35</v>
      </c>
      <c r="Q62" s="121"/>
    </row>
    <row r="63" spans="1:17" s="1" customFormat="1" ht="30" customHeight="1" x14ac:dyDescent="0.35">
      <c r="A63" s="103">
        <v>54</v>
      </c>
      <c r="B63" s="104" t="s">
        <v>102</v>
      </c>
      <c r="C63" s="105" t="s">
        <v>451</v>
      </c>
      <c r="D63" s="105" t="s">
        <v>103</v>
      </c>
      <c r="E63" s="105" t="s">
        <v>112</v>
      </c>
      <c r="F63" s="106" t="s">
        <v>24</v>
      </c>
      <c r="G63" s="107">
        <v>25000</v>
      </c>
      <c r="H63" s="108">
        <v>0</v>
      </c>
      <c r="I63" s="108">
        <f>(Tabla54[[#This Row],[SUELDO BUTO (RD$)]]+Tabla54[[#This Row],[OTROS ING.]])</f>
        <v>25000</v>
      </c>
      <c r="J63" s="108">
        <f t="shared" si="2"/>
        <v>717.5</v>
      </c>
      <c r="K63" s="108">
        <v>0</v>
      </c>
      <c r="L63" s="108">
        <f t="shared" si="3"/>
        <v>760</v>
      </c>
      <c r="M63" s="108">
        <v>4204.04</v>
      </c>
      <c r="N63" s="108">
        <f>SUM(Tabla54[[#This Row],[AFP]:[OTROS DESC.]])</f>
        <v>5681.54</v>
      </c>
      <c r="O63" s="109">
        <f>(Tabla54[[#This Row],[TOTAL ING.]]-Tabla54[[#This Row],[TOTAL DESC.]])</f>
        <v>19318.46</v>
      </c>
      <c r="Q63" s="121"/>
    </row>
    <row r="64" spans="1:17" s="1" customFormat="1" ht="30" customHeight="1" x14ac:dyDescent="0.35">
      <c r="A64" s="103">
        <v>55</v>
      </c>
      <c r="B64" s="104" t="s">
        <v>533</v>
      </c>
      <c r="C64" s="105" t="s">
        <v>523</v>
      </c>
      <c r="D64" s="105" t="s">
        <v>103</v>
      </c>
      <c r="E64" s="105" t="s">
        <v>112</v>
      </c>
      <c r="F64" s="106" t="s">
        <v>24</v>
      </c>
      <c r="G64" s="107">
        <v>25000</v>
      </c>
      <c r="H64" s="108">
        <v>0</v>
      </c>
      <c r="I64" s="108">
        <f>(Tabla54[[#This Row],[SUELDO BUTO (RD$)]]+Tabla54[[#This Row],[OTROS ING.]])</f>
        <v>25000</v>
      </c>
      <c r="J64" s="108">
        <f>G64*0.0287</f>
        <v>717.5</v>
      </c>
      <c r="K64" s="108">
        <v>0</v>
      </c>
      <c r="L64" s="108">
        <f>G64*0.0304</f>
        <v>760</v>
      </c>
      <c r="M64" s="108">
        <v>25</v>
      </c>
      <c r="N64" s="108">
        <f>SUM(Tabla54[[#This Row],[AFP]:[OTROS DESC.]])</f>
        <v>1502.5</v>
      </c>
      <c r="O64" s="109">
        <f>(Tabla54[[#This Row],[TOTAL ING.]]-Tabla54[[#This Row],[TOTAL DESC.]])</f>
        <v>23497.5</v>
      </c>
      <c r="Q64" s="121"/>
    </row>
    <row r="65" spans="1:17" s="1" customFormat="1" ht="30" customHeight="1" x14ac:dyDescent="0.35">
      <c r="A65" s="103">
        <v>56</v>
      </c>
      <c r="B65" s="104" t="s">
        <v>106</v>
      </c>
      <c r="C65" s="105" t="s">
        <v>451</v>
      </c>
      <c r="D65" s="105" t="s">
        <v>107</v>
      </c>
      <c r="E65" s="105" t="s">
        <v>32</v>
      </c>
      <c r="F65" s="106" t="s">
        <v>24</v>
      </c>
      <c r="G65" s="107">
        <v>25000</v>
      </c>
      <c r="H65" s="108">
        <v>0</v>
      </c>
      <c r="I65" s="108">
        <f>(Tabla54[[#This Row],[SUELDO BUTO (RD$)]]+Tabla54[[#This Row],[OTROS ING.]])</f>
        <v>25000</v>
      </c>
      <c r="J65" s="108">
        <f t="shared" si="2"/>
        <v>717.5</v>
      </c>
      <c r="K65" s="108">
        <v>0</v>
      </c>
      <c r="L65" s="108">
        <f t="shared" si="3"/>
        <v>760</v>
      </c>
      <c r="M65" s="108">
        <v>25</v>
      </c>
      <c r="N65" s="108">
        <f>SUM(Tabla54[[#This Row],[AFP]:[OTROS DESC.]])</f>
        <v>1502.5</v>
      </c>
      <c r="O65" s="109">
        <f>(Tabla54[[#This Row],[TOTAL ING.]]-Tabla54[[#This Row],[TOTAL DESC.]])</f>
        <v>23497.5</v>
      </c>
    </row>
    <row r="66" spans="1:17" s="1" customFormat="1" ht="30" customHeight="1" x14ac:dyDescent="0.35">
      <c r="A66" s="103">
        <v>57</v>
      </c>
      <c r="B66" s="104" t="s">
        <v>108</v>
      </c>
      <c r="C66" s="105" t="s">
        <v>451</v>
      </c>
      <c r="D66" s="105" t="s">
        <v>34</v>
      </c>
      <c r="E66" s="105" t="s">
        <v>112</v>
      </c>
      <c r="F66" s="106" t="s">
        <v>21</v>
      </c>
      <c r="G66" s="107">
        <v>22000</v>
      </c>
      <c r="H66" s="108">
        <v>0</v>
      </c>
      <c r="I66" s="108">
        <f>(Tabla54[[#This Row],[SUELDO BUTO (RD$)]]+Tabla54[[#This Row],[OTROS ING.]])</f>
        <v>22000</v>
      </c>
      <c r="J66" s="108">
        <f t="shared" si="2"/>
        <v>631.4</v>
      </c>
      <c r="K66" s="108">
        <v>0</v>
      </c>
      <c r="L66" s="108">
        <f t="shared" si="3"/>
        <v>668.8</v>
      </c>
      <c r="M66" s="108">
        <v>125</v>
      </c>
      <c r="N66" s="108">
        <f>SUM(Tabla54[[#This Row],[AFP]:[OTROS DESC.]])</f>
        <v>1425.1999999999998</v>
      </c>
      <c r="O66" s="109">
        <f>(Tabla54[[#This Row],[TOTAL ING.]]-Tabla54[[#This Row],[TOTAL DESC.]])</f>
        <v>20574.8</v>
      </c>
    </row>
    <row r="67" spans="1:17" s="1" customFormat="1" ht="30" customHeight="1" x14ac:dyDescent="0.35">
      <c r="A67" s="103">
        <v>58</v>
      </c>
      <c r="B67" s="104" t="s">
        <v>109</v>
      </c>
      <c r="C67" s="105" t="s">
        <v>451</v>
      </c>
      <c r="D67" s="105" t="s">
        <v>34</v>
      </c>
      <c r="E67" s="105" t="s">
        <v>112</v>
      </c>
      <c r="F67" s="106" t="s">
        <v>21</v>
      </c>
      <c r="G67" s="107">
        <v>22000</v>
      </c>
      <c r="H67" s="108">
        <v>0</v>
      </c>
      <c r="I67" s="108">
        <f>(Tabla54[[#This Row],[SUELDO BUTO (RD$)]]+Tabla54[[#This Row],[OTROS ING.]])</f>
        <v>22000</v>
      </c>
      <c r="J67" s="108">
        <f t="shared" si="2"/>
        <v>631.4</v>
      </c>
      <c r="K67" s="108">
        <v>0</v>
      </c>
      <c r="L67" s="108">
        <f t="shared" si="3"/>
        <v>668.8</v>
      </c>
      <c r="M67" s="108">
        <v>1840.46</v>
      </c>
      <c r="N67" s="108">
        <v>3140.66</v>
      </c>
      <c r="O67" s="109">
        <f>(Tabla54[[#This Row],[TOTAL ING.]]-Tabla54[[#This Row],[TOTAL DESC.]])</f>
        <v>18859.34</v>
      </c>
    </row>
    <row r="68" spans="1:17" s="1" customFormat="1" ht="30" customHeight="1" x14ac:dyDescent="0.35">
      <c r="A68" s="103">
        <v>59</v>
      </c>
      <c r="B68" s="104" t="s">
        <v>110</v>
      </c>
      <c r="C68" s="105" t="s">
        <v>451</v>
      </c>
      <c r="D68" s="105" t="s">
        <v>34</v>
      </c>
      <c r="E68" s="105" t="s">
        <v>112</v>
      </c>
      <c r="F68" s="106" t="s">
        <v>21</v>
      </c>
      <c r="G68" s="107">
        <v>22000</v>
      </c>
      <c r="H68" s="108">
        <v>0</v>
      </c>
      <c r="I68" s="108">
        <f>(Tabla54[[#This Row],[SUELDO BUTO (RD$)]]+Tabla54[[#This Row],[OTROS ING.]])</f>
        <v>22000</v>
      </c>
      <c r="J68" s="108">
        <f t="shared" si="2"/>
        <v>631.4</v>
      </c>
      <c r="K68" s="108">
        <v>0</v>
      </c>
      <c r="L68" s="108">
        <f t="shared" si="3"/>
        <v>668.8</v>
      </c>
      <c r="M68" s="108">
        <v>125</v>
      </c>
      <c r="N68" s="108">
        <f>SUM(Tabla54[[#This Row],[AFP]:[OTROS DESC.]])</f>
        <v>1425.1999999999998</v>
      </c>
      <c r="O68" s="109">
        <f>(Tabla54[[#This Row],[TOTAL ING.]]-Tabla54[[#This Row],[TOTAL DESC.]])</f>
        <v>20574.8</v>
      </c>
    </row>
    <row r="69" spans="1:17" s="1" customFormat="1" ht="30" customHeight="1" x14ac:dyDescent="0.35">
      <c r="A69" s="103">
        <v>60</v>
      </c>
      <c r="B69" s="104" t="s">
        <v>525</v>
      </c>
      <c r="C69" s="105" t="s">
        <v>451</v>
      </c>
      <c r="D69" s="105" t="s">
        <v>34</v>
      </c>
      <c r="E69" s="105" t="s">
        <v>112</v>
      </c>
      <c r="F69" s="106" t="s">
        <v>21</v>
      </c>
      <c r="G69" s="107">
        <v>22000</v>
      </c>
      <c r="H69" s="108">
        <v>0</v>
      </c>
      <c r="I69" s="108">
        <f>(Tabla54[[#This Row],[SUELDO BUTO (RD$)]]+Tabla54[[#This Row],[OTROS ING.]])</f>
        <v>22000</v>
      </c>
      <c r="J69" s="108">
        <f t="shared" si="2"/>
        <v>631.4</v>
      </c>
      <c r="K69" s="108">
        <v>0</v>
      </c>
      <c r="L69" s="108">
        <f t="shared" si="3"/>
        <v>668.8</v>
      </c>
      <c r="M69" s="108">
        <v>125</v>
      </c>
      <c r="N69" s="108">
        <f>SUM(Tabla54[[#This Row],[AFP]:[OTROS DESC.]])</f>
        <v>1425.1999999999998</v>
      </c>
      <c r="O69" s="109">
        <f>(Tabla54[[#This Row],[TOTAL ING.]]-Tabla54[[#This Row],[TOTAL DESC.]])</f>
        <v>20574.8</v>
      </c>
    </row>
    <row r="70" spans="1:17" s="1" customFormat="1" ht="30" customHeight="1" x14ac:dyDescent="0.35">
      <c r="A70" s="103">
        <v>61</v>
      </c>
      <c r="B70" s="104" t="s">
        <v>113</v>
      </c>
      <c r="C70" s="105" t="s">
        <v>451</v>
      </c>
      <c r="D70" s="105" t="s">
        <v>34</v>
      </c>
      <c r="E70" s="105" t="s">
        <v>112</v>
      </c>
      <c r="F70" s="106" t="s">
        <v>21</v>
      </c>
      <c r="G70" s="107">
        <v>22000</v>
      </c>
      <c r="H70" s="108">
        <v>0</v>
      </c>
      <c r="I70" s="108">
        <f>(Tabla54[[#This Row],[SUELDO BUTO (RD$)]]+Tabla54[[#This Row],[OTROS ING.]])</f>
        <v>22000</v>
      </c>
      <c r="J70" s="108">
        <f t="shared" si="2"/>
        <v>631.4</v>
      </c>
      <c r="K70" s="108">
        <v>0</v>
      </c>
      <c r="L70" s="108">
        <f t="shared" si="3"/>
        <v>668.8</v>
      </c>
      <c r="M70" s="108">
        <v>125</v>
      </c>
      <c r="N70" s="108">
        <f>SUM(Tabla54[[#This Row],[AFP]:[OTROS DESC.]])</f>
        <v>1425.1999999999998</v>
      </c>
      <c r="O70" s="109">
        <f>(Tabla54[[#This Row],[TOTAL ING.]]-Tabla54[[#This Row],[TOTAL DESC.]])</f>
        <v>20574.8</v>
      </c>
    </row>
    <row r="71" spans="1:17" s="1" customFormat="1" ht="30" customHeight="1" x14ac:dyDescent="0.35">
      <c r="A71" s="103">
        <v>62</v>
      </c>
      <c r="B71" s="104" t="s">
        <v>510</v>
      </c>
      <c r="C71" s="105" t="s">
        <v>523</v>
      </c>
      <c r="D71" s="105" t="s">
        <v>34</v>
      </c>
      <c r="E71" s="105" t="s">
        <v>112</v>
      </c>
      <c r="F71" s="106" t="s">
        <v>24</v>
      </c>
      <c r="G71" s="107">
        <v>22000</v>
      </c>
      <c r="H71" s="108">
        <v>0</v>
      </c>
      <c r="I71" s="108">
        <f>(Tabla54[[#This Row],[SUELDO BUTO (RD$)]]+Tabla54[[#This Row],[OTROS ING.]])</f>
        <v>22000</v>
      </c>
      <c r="J71" s="108">
        <f>G71*0.0287</f>
        <v>631.4</v>
      </c>
      <c r="K71" s="108">
        <v>0</v>
      </c>
      <c r="L71" s="108">
        <f>G71*0.0304</f>
        <v>668.8</v>
      </c>
      <c r="M71" s="108">
        <v>25</v>
      </c>
      <c r="N71" s="108">
        <f>SUM(Tabla54[[#This Row],[AFP]:[OTROS DESC.]])</f>
        <v>1325.1999999999998</v>
      </c>
      <c r="O71" s="109">
        <f>(Tabla54[[#This Row],[TOTAL ING.]]-Tabla54[[#This Row],[TOTAL DESC.]])</f>
        <v>20674.8</v>
      </c>
    </row>
    <row r="72" spans="1:17" s="1" customFormat="1" ht="30" customHeight="1" x14ac:dyDescent="0.35">
      <c r="A72" s="103">
        <v>63</v>
      </c>
      <c r="B72" s="104" t="s">
        <v>509</v>
      </c>
      <c r="C72" s="105" t="s">
        <v>451</v>
      </c>
      <c r="D72" s="105" t="s">
        <v>34</v>
      </c>
      <c r="E72" s="105" t="s">
        <v>112</v>
      </c>
      <c r="F72" s="106" t="s">
        <v>21</v>
      </c>
      <c r="G72" s="107">
        <v>22000</v>
      </c>
      <c r="H72" s="108">
        <v>0</v>
      </c>
      <c r="I72" s="108">
        <f>(Tabla54[[#This Row],[SUELDO BUTO (RD$)]]+Tabla54[[#This Row],[OTROS ING.]])</f>
        <v>22000</v>
      </c>
      <c r="J72" s="108">
        <f>G72*0.0287</f>
        <v>631.4</v>
      </c>
      <c r="K72" s="108">
        <v>0</v>
      </c>
      <c r="L72" s="108">
        <f>G72*0.0304</f>
        <v>668.8</v>
      </c>
      <c r="M72" s="108">
        <v>125</v>
      </c>
      <c r="N72" s="108">
        <f>SUM(Tabla54[[#This Row],[AFP]:[OTROS DESC.]])</f>
        <v>1425.1999999999998</v>
      </c>
      <c r="O72" s="109">
        <f>(Tabla54[[#This Row],[TOTAL ING.]]-Tabla54[[#This Row],[TOTAL DESC.]])</f>
        <v>20574.8</v>
      </c>
    </row>
    <row r="73" spans="1:17" s="1" customFormat="1" ht="30" customHeight="1" x14ac:dyDescent="0.35">
      <c r="A73" s="103">
        <v>64</v>
      </c>
      <c r="B73" s="104" t="s">
        <v>545</v>
      </c>
      <c r="C73" s="105" t="s">
        <v>523</v>
      </c>
      <c r="D73" s="105" t="s">
        <v>34</v>
      </c>
      <c r="E73" s="105" t="s">
        <v>112</v>
      </c>
      <c r="F73" s="106" t="s">
        <v>24</v>
      </c>
      <c r="G73" s="107">
        <v>25000</v>
      </c>
      <c r="H73" s="108">
        <v>0</v>
      </c>
      <c r="I73" s="108">
        <f>(Tabla54[[#This Row],[SUELDO BUTO (RD$)]]+Tabla54[[#This Row],[OTROS ING.]])</f>
        <v>25000</v>
      </c>
      <c r="J73" s="108">
        <f>G73*0.0287</f>
        <v>717.5</v>
      </c>
      <c r="K73" s="108">
        <v>0</v>
      </c>
      <c r="L73" s="108">
        <f>G73*0.0304</f>
        <v>760</v>
      </c>
      <c r="M73" s="108">
        <v>25</v>
      </c>
      <c r="N73" s="108">
        <v>1502.5</v>
      </c>
      <c r="O73" s="109">
        <f>(Tabla54[[#This Row],[TOTAL ING.]]-Tabla54[[#This Row],[TOTAL DESC.]])</f>
        <v>23497.5</v>
      </c>
    </row>
    <row r="74" spans="1:17" s="1" customFormat="1" ht="30" customHeight="1" x14ac:dyDescent="0.35">
      <c r="A74" s="103">
        <v>65</v>
      </c>
      <c r="B74" s="104" t="s">
        <v>114</v>
      </c>
      <c r="C74" s="105" t="s">
        <v>451</v>
      </c>
      <c r="D74" s="105" t="s">
        <v>95</v>
      </c>
      <c r="E74" s="105" t="s">
        <v>112</v>
      </c>
      <c r="F74" s="106" t="s">
        <v>24</v>
      </c>
      <c r="G74" s="107">
        <v>35000</v>
      </c>
      <c r="H74" s="108">
        <v>0</v>
      </c>
      <c r="I74" s="108">
        <f>(Tabla54[[#This Row],[SUELDO BUTO (RD$)]]+Tabla54[[#This Row],[OTROS ING.]])</f>
        <v>35000</v>
      </c>
      <c r="J74" s="108">
        <f t="shared" si="2"/>
        <v>1004.5</v>
      </c>
      <c r="K74" s="108">
        <v>0</v>
      </c>
      <c r="L74" s="108">
        <f t="shared" si="3"/>
        <v>1064</v>
      </c>
      <c r="M74" s="108">
        <v>125</v>
      </c>
      <c r="N74" s="108">
        <f>SUM(Tabla54[[#This Row],[AFP]:[OTROS DESC.]])</f>
        <v>2193.5</v>
      </c>
      <c r="O74" s="109">
        <f>(Tabla54[[#This Row],[TOTAL ING.]]-Tabla54[[#This Row],[TOTAL DESC.]])</f>
        <v>32806.5</v>
      </c>
    </row>
    <row r="75" spans="1:17" s="1" customFormat="1" ht="30" customHeight="1" x14ac:dyDescent="0.35">
      <c r="A75" s="103">
        <v>66</v>
      </c>
      <c r="B75" s="104" t="s">
        <v>115</v>
      </c>
      <c r="C75" s="105" t="s">
        <v>398</v>
      </c>
      <c r="D75" s="105" t="s">
        <v>117</v>
      </c>
      <c r="E75" s="105" t="s">
        <v>29</v>
      </c>
      <c r="F75" s="106" t="s">
        <v>21</v>
      </c>
      <c r="G75" s="107">
        <v>45000</v>
      </c>
      <c r="H75" s="108">
        <v>0</v>
      </c>
      <c r="I75" s="108">
        <f>(Tabla54[[#This Row],[SUELDO BUTO (RD$)]]+Tabla54[[#This Row],[OTROS ING.]])</f>
        <v>45000</v>
      </c>
      <c r="J75" s="108">
        <f t="shared" si="2"/>
        <v>1291.5</v>
      </c>
      <c r="K75" s="108">
        <v>633.69000000000005</v>
      </c>
      <c r="L75" s="108">
        <f t="shared" si="3"/>
        <v>1368</v>
      </c>
      <c r="M75" s="108">
        <v>6221.82</v>
      </c>
      <c r="N75" s="108">
        <f>SUM(Tabla54[[#This Row],[AFP]:[OTROS DESC.]])</f>
        <v>9515.01</v>
      </c>
      <c r="O75" s="109">
        <f>(Tabla54[[#This Row],[TOTAL ING.]]-Tabla54[[#This Row],[TOTAL DESC.]])</f>
        <v>35484.99</v>
      </c>
      <c r="Q75" s="121"/>
    </row>
    <row r="76" spans="1:17" s="1" customFormat="1" ht="30" customHeight="1" x14ac:dyDescent="0.35">
      <c r="A76" s="103">
        <v>67</v>
      </c>
      <c r="B76" s="104" t="s">
        <v>120</v>
      </c>
      <c r="C76" s="105" t="s">
        <v>398</v>
      </c>
      <c r="D76" s="105" t="s">
        <v>121</v>
      </c>
      <c r="E76" s="105" t="s">
        <v>20</v>
      </c>
      <c r="F76" s="106" t="s">
        <v>21</v>
      </c>
      <c r="G76" s="107">
        <v>100000</v>
      </c>
      <c r="H76" s="108">
        <v>0</v>
      </c>
      <c r="I76" s="108">
        <f>(Tabla54[[#This Row],[SUELDO BUTO (RD$)]]+Tabla54[[#This Row],[OTROS ING.]])</f>
        <v>100000</v>
      </c>
      <c r="J76" s="108">
        <f t="shared" si="2"/>
        <v>2870</v>
      </c>
      <c r="K76" s="108">
        <v>12105.37</v>
      </c>
      <c r="L76" s="108">
        <v>3040</v>
      </c>
      <c r="M76" s="108">
        <v>1735.4</v>
      </c>
      <c r="N76" s="108">
        <f>SUM(Tabla54[[#This Row],[AFP]:[OTROS DESC.]])</f>
        <v>19750.770000000004</v>
      </c>
      <c r="O76" s="109">
        <f>(Tabla54[[#This Row],[TOTAL ING.]]-Tabla54[[#This Row],[TOTAL DESC.]])</f>
        <v>80249.23</v>
      </c>
      <c r="Q76" s="121"/>
    </row>
    <row r="77" spans="1:17" s="1" customFormat="1" ht="30" customHeight="1" x14ac:dyDescent="0.35">
      <c r="A77" s="103">
        <v>68</v>
      </c>
      <c r="B77" s="104" t="s">
        <v>122</v>
      </c>
      <c r="C77" s="105" t="s">
        <v>398</v>
      </c>
      <c r="D77" s="105" t="s">
        <v>123</v>
      </c>
      <c r="E77" s="105" t="s">
        <v>29</v>
      </c>
      <c r="F77" s="106" t="s">
        <v>21</v>
      </c>
      <c r="G77" s="107">
        <v>21333.33</v>
      </c>
      <c r="H77" s="108">
        <v>0</v>
      </c>
      <c r="I77" s="108">
        <f>(Tabla54[[#This Row],[SUELDO BUTO (RD$)]]+Tabla54[[#This Row],[OTROS ING.]])</f>
        <v>21333.33</v>
      </c>
      <c r="J77" s="108">
        <f t="shared" si="2"/>
        <v>612.266571</v>
      </c>
      <c r="K77" s="108">
        <v>0</v>
      </c>
      <c r="L77" s="108">
        <v>648.53</v>
      </c>
      <c r="M77" s="108">
        <v>2300.46</v>
      </c>
      <c r="N77" s="108">
        <v>3561.26</v>
      </c>
      <c r="O77" s="109">
        <f>(Tabla54[[#This Row],[TOTAL ING.]]-Tabla54[[#This Row],[TOTAL DESC.]])</f>
        <v>17772.07</v>
      </c>
      <c r="Q77" s="121"/>
    </row>
    <row r="78" spans="1:17" s="1" customFormat="1" ht="30" customHeight="1" x14ac:dyDescent="0.35">
      <c r="A78" s="103">
        <v>69</v>
      </c>
      <c r="B78" s="104" t="s">
        <v>128</v>
      </c>
      <c r="C78" s="105" t="s">
        <v>484</v>
      </c>
      <c r="D78" s="105" t="s">
        <v>485</v>
      </c>
      <c r="E78" s="105" t="s">
        <v>29</v>
      </c>
      <c r="F78" s="106" t="s">
        <v>24</v>
      </c>
      <c r="G78" s="107">
        <v>45000</v>
      </c>
      <c r="H78" s="108">
        <v>0</v>
      </c>
      <c r="I78" s="108">
        <f>(Tabla54[[#This Row],[SUELDO BUTO (RD$)]]+Tabla54[[#This Row],[OTROS ING.]])</f>
        <v>45000</v>
      </c>
      <c r="J78" s="108">
        <f t="shared" si="2"/>
        <v>1291.5</v>
      </c>
      <c r="K78" s="108">
        <v>1148.33</v>
      </c>
      <c r="L78" s="108">
        <f t="shared" si="3"/>
        <v>1368</v>
      </c>
      <c r="M78" s="108">
        <v>725</v>
      </c>
      <c r="N78" s="108">
        <f>SUM(Tabla54[[#This Row],[AFP]:[OTROS DESC.]])</f>
        <v>4532.83</v>
      </c>
      <c r="O78" s="109">
        <v>40467.17</v>
      </c>
    </row>
    <row r="79" spans="1:17" s="1" customFormat="1" ht="30" customHeight="1" x14ac:dyDescent="0.35">
      <c r="A79" s="103">
        <v>70</v>
      </c>
      <c r="B79" s="104" t="s">
        <v>131</v>
      </c>
      <c r="C79" s="105" t="s">
        <v>402</v>
      </c>
      <c r="D79" s="105" t="s">
        <v>25</v>
      </c>
      <c r="E79" s="105" t="s">
        <v>29</v>
      </c>
      <c r="F79" s="106" t="s">
        <v>24</v>
      </c>
      <c r="G79" s="107">
        <v>80000</v>
      </c>
      <c r="H79" s="108">
        <v>0</v>
      </c>
      <c r="I79" s="108">
        <v>80000</v>
      </c>
      <c r="J79" s="108">
        <f t="shared" si="2"/>
        <v>2296</v>
      </c>
      <c r="K79" s="108">
        <v>7400.87</v>
      </c>
      <c r="L79" s="108">
        <f t="shared" si="3"/>
        <v>2432</v>
      </c>
      <c r="M79" s="108">
        <v>25</v>
      </c>
      <c r="N79" s="108">
        <f>SUM(Tabla54[[#This Row],[AFP]:[OTROS DESC.]])</f>
        <v>12153.869999999999</v>
      </c>
      <c r="O79" s="109">
        <f>(Tabla54[[#This Row],[TOTAL ING.]]-Tabla54[[#This Row],[TOTAL DESC.]])</f>
        <v>67846.13</v>
      </c>
    </row>
    <row r="80" spans="1:17" s="1" customFormat="1" ht="30" customHeight="1" x14ac:dyDescent="0.35">
      <c r="A80" s="103">
        <v>71</v>
      </c>
      <c r="B80" s="104" t="s">
        <v>174</v>
      </c>
      <c r="C80" s="105" t="s">
        <v>484</v>
      </c>
      <c r="D80" s="105" t="s">
        <v>125</v>
      </c>
      <c r="E80" s="105" t="s">
        <v>32</v>
      </c>
      <c r="F80" s="106" t="s">
        <v>21</v>
      </c>
      <c r="G80" s="107">
        <v>40000</v>
      </c>
      <c r="H80" s="108">
        <v>0</v>
      </c>
      <c r="I80" s="108">
        <f>(Tabla54[[#This Row],[SUELDO BUTO (RD$)]]+Tabla54[[#This Row],[OTROS ING.]])</f>
        <v>40000</v>
      </c>
      <c r="J80" s="108">
        <f t="shared" si="2"/>
        <v>1148</v>
      </c>
      <c r="K80" s="108">
        <v>442.65</v>
      </c>
      <c r="L80" s="108">
        <f t="shared" si="3"/>
        <v>1216</v>
      </c>
      <c r="M80" s="108">
        <v>125</v>
      </c>
      <c r="N80" s="108">
        <f>SUM(Tabla54[[#This Row],[AFP]:[OTROS DESC.]])</f>
        <v>2931.65</v>
      </c>
      <c r="O80" s="109">
        <f>(Tabla54[[#This Row],[TOTAL ING.]]-Tabla54[[#This Row],[TOTAL DESC.]])</f>
        <v>37068.35</v>
      </c>
      <c r="Q80" s="121"/>
    </row>
    <row r="81" spans="1:17" s="1" customFormat="1" ht="30" customHeight="1" x14ac:dyDescent="0.35">
      <c r="A81" s="103">
        <v>72</v>
      </c>
      <c r="B81" s="104" t="s">
        <v>118</v>
      </c>
      <c r="C81" s="105" t="s">
        <v>452</v>
      </c>
      <c r="D81" s="105" t="s">
        <v>439</v>
      </c>
      <c r="E81" s="105" t="s">
        <v>29</v>
      </c>
      <c r="F81" s="106" t="s">
        <v>21</v>
      </c>
      <c r="G81" s="107">
        <v>50000</v>
      </c>
      <c r="H81" s="108">
        <v>0</v>
      </c>
      <c r="I81" s="108">
        <f>(Tabla54[[#This Row],[SUELDO BUTO (RD$)]]+Tabla54[[#This Row],[OTROS ING.]])</f>
        <v>50000</v>
      </c>
      <c r="J81" s="108">
        <f t="shared" si="2"/>
        <v>1435</v>
      </c>
      <c r="K81" s="108">
        <v>0</v>
      </c>
      <c r="L81" s="108">
        <v>1520</v>
      </c>
      <c r="M81" s="108">
        <v>3446.26</v>
      </c>
      <c r="N81" s="108">
        <v>6401.26</v>
      </c>
      <c r="O81" s="109">
        <f>(Tabla54[[#This Row],[TOTAL ING.]]-Tabla54[[#This Row],[TOTAL DESC.]])</f>
        <v>43598.74</v>
      </c>
    </row>
    <row r="82" spans="1:17" s="1" customFormat="1" ht="30" customHeight="1" x14ac:dyDescent="0.35">
      <c r="A82" s="103">
        <v>73</v>
      </c>
      <c r="B82" s="104" t="s">
        <v>124</v>
      </c>
      <c r="C82" s="105" t="s">
        <v>452</v>
      </c>
      <c r="D82" s="105" t="s">
        <v>125</v>
      </c>
      <c r="E82" s="105" t="s">
        <v>29</v>
      </c>
      <c r="F82" s="106" t="s">
        <v>21</v>
      </c>
      <c r="G82" s="107">
        <v>65000</v>
      </c>
      <c r="H82" s="108">
        <v>0</v>
      </c>
      <c r="I82" s="108">
        <f>(Tabla54[[#This Row],[SUELDO BUTO (RD$)]]+Tabla54[[#This Row],[OTROS ING.]])</f>
        <v>65000</v>
      </c>
      <c r="J82" s="108">
        <f t="shared" si="2"/>
        <v>1865.5</v>
      </c>
      <c r="K82" s="108">
        <v>4427.58</v>
      </c>
      <c r="L82" s="108">
        <f t="shared" si="3"/>
        <v>1976</v>
      </c>
      <c r="M82" s="108">
        <v>695</v>
      </c>
      <c r="N82" s="108">
        <v>8964.08</v>
      </c>
      <c r="O82" s="109">
        <f>(Tabla54[[#This Row],[TOTAL ING.]]-Tabla54[[#This Row],[TOTAL DESC.]])</f>
        <v>56035.92</v>
      </c>
    </row>
    <row r="83" spans="1:17" s="1" customFormat="1" ht="30" customHeight="1" x14ac:dyDescent="0.35">
      <c r="A83" s="103">
        <v>74</v>
      </c>
      <c r="B83" s="104" t="s">
        <v>126</v>
      </c>
      <c r="C83" s="105" t="s">
        <v>452</v>
      </c>
      <c r="D83" s="105" t="s">
        <v>125</v>
      </c>
      <c r="E83" s="105" t="s">
        <v>29</v>
      </c>
      <c r="F83" s="106" t="s">
        <v>21</v>
      </c>
      <c r="G83" s="107">
        <v>65000</v>
      </c>
      <c r="H83" s="108">
        <v>0</v>
      </c>
      <c r="I83" s="108">
        <f>(Tabla54[[#This Row],[SUELDO BUTO (RD$)]]+Tabla54[[#This Row],[OTROS ING.]])</f>
        <v>65000</v>
      </c>
      <c r="J83" s="108">
        <f t="shared" si="2"/>
        <v>1865.5</v>
      </c>
      <c r="K83" s="108">
        <v>4084.48</v>
      </c>
      <c r="L83" s="108">
        <f t="shared" si="3"/>
        <v>1976</v>
      </c>
      <c r="M83" s="108">
        <v>2410.46</v>
      </c>
      <c r="N83" s="108">
        <f>SUM(Tabla54[[#This Row],[AFP]:[OTROS DESC.]])</f>
        <v>10336.439999999999</v>
      </c>
      <c r="O83" s="109">
        <f>(Tabla54[[#This Row],[TOTAL ING.]]-Tabla54[[#This Row],[TOTAL DESC.]])</f>
        <v>54663.56</v>
      </c>
    </row>
    <row r="84" spans="1:17" s="1" customFormat="1" ht="30" customHeight="1" x14ac:dyDescent="0.35">
      <c r="A84" s="103">
        <v>75</v>
      </c>
      <c r="B84" s="104" t="s">
        <v>127</v>
      </c>
      <c r="C84" s="105" t="s">
        <v>452</v>
      </c>
      <c r="D84" s="105" t="s">
        <v>125</v>
      </c>
      <c r="E84" s="105" t="s">
        <v>29</v>
      </c>
      <c r="F84" s="106" t="s">
        <v>24</v>
      </c>
      <c r="G84" s="107">
        <v>65000</v>
      </c>
      <c r="H84" s="108">
        <v>0</v>
      </c>
      <c r="I84" s="108">
        <f>(Tabla54[[#This Row],[SUELDO BUTO (RD$)]]+Tabla54[[#This Row],[OTROS ING.]])</f>
        <v>65000</v>
      </c>
      <c r="J84" s="108">
        <f t="shared" si="2"/>
        <v>1865.5</v>
      </c>
      <c r="K84" s="108">
        <v>4084.48</v>
      </c>
      <c r="L84" s="108">
        <f t="shared" si="3"/>
        <v>1976</v>
      </c>
      <c r="M84" s="108">
        <v>2410.46</v>
      </c>
      <c r="N84" s="108">
        <f>SUM(Tabla54[[#This Row],[AFP]:[OTROS DESC.]])</f>
        <v>10336.439999999999</v>
      </c>
      <c r="O84" s="109">
        <f>(Tabla54[[#This Row],[TOTAL ING.]]-Tabla54[[#This Row],[TOTAL DESC.]])</f>
        <v>54663.56</v>
      </c>
      <c r="Q84" s="121"/>
    </row>
    <row r="85" spans="1:17" s="1" customFormat="1" ht="30" customHeight="1" x14ac:dyDescent="0.35">
      <c r="A85" s="103">
        <v>76</v>
      </c>
      <c r="B85" s="104" t="s">
        <v>130</v>
      </c>
      <c r="C85" s="105" t="s">
        <v>452</v>
      </c>
      <c r="D85" s="105" t="s">
        <v>497</v>
      </c>
      <c r="E85" s="105" t="s">
        <v>29</v>
      </c>
      <c r="F85" s="106" t="s">
        <v>21</v>
      </c>
      <c r="G85" s="107">
        <v>51000</v>
      </c>
      <c r="H85" s="108">
        <v>0</v>
      </c>
      <c r="I85" s="108">
        <f>(Tabla54[[#This Row],[SUELDO BUTO (RD$)]]+Tabla54[[#This Row],[OTROS ING.]])</f>
        <v>51000</v>
      </c>
      <c r="J85" s="108">
        <f t="shared" si="2"/>
        <v>1463.7</v>
      </c>
      <c r="K85" s="108">
        <v>1737.82</v>
      </c>
      <c r="L85" s="108">
        <f t="shared" si="3"/>
        <v>1550.4</v>
      </c>
      <c r="M85" s="108">
        <v>3068.36</v>
      </c>
      <c r="N85" s="108">
        <f>SUM(Tabla54[[#This Row],[AFP]:[OTROS DESC.]])</f>
        <v>7820.2800000000007</v>
      </c>
      <c r="O85" s="109">
        <f>(Tabla54[[#This Row],[TOTAL ING.]]-Tabla54[[#This Row],[TOTAL DESC.]])</f>
        <v>43179.72</v>
      </c>
    </row>
    <row r="86" spans="1:17" s="1" customFormat="1" ht="30" customHeight="1" x14ac:dyDescent="0.35">
      <c r="A86" s="103">
        <v>77</v>
      </c>
      <c r="B86" s="104" t="s">
        <v>353</v>
      </c>
      <c r="C86" s="105" t="s">
        <v>452</v>
      </c>
      <c r="D86" s="105" t="s">
        <v>417</v>
      </c>
      <c r="E86" s="105" t="s">
        <v>29</v>
      </c>
      <c r="F86" s="106" t="s">
        <v>21</v>
      </c>
      <c r="G86" s="107">
        <v>51000</v>
      </c>
      <c r="H86" s="108">
        <v>0</v>
      </c>
      <c r="I86" s="108">
        <f>(Tabla54[[#This Row],[SUELDO BUTO (RD$)]]+Tabla54[[#This Row],[OTROS ING.]])</f>
        <v>51000</v>
      </c>
      <c r="J86" s="108">
        <f t="shared" si="2"/>
        <v>1463.7</v>
      </c>
      <c r="K86" s="108">
        <v>1737.82</v>
      </c>
      <c r="L86" s="108">
        <f t="shared" si="3"/>
        <v>1550.4</v>
      </c>
      <c r="M86" s="108">
        <v>2265.46</v>
      </c>
      <c r="N86" s="108">
        <v>7017.38</v>
      </c>
      <c r="O86" s="109">
        <v>43982.62</v>
      </c>
      <c r="Q86" s="121"/>
    </row>
    <row r="87" spans="1:17" s="1" customFormat="1" ht="30" customHeight="1" x14ac:dyDescent="0.35">
      <c r="A87" s="103">
        <v>78</v>
      </c>
      <c r="B87" s="104" t="s">
        <v>133</v>
      </c>
      <c r="C87" s="105" t="s">
        <v>452</v>
      </c>
      <c r="D87" s="105" t="s">
        <v>417</v>
      </c>
      <c r="E87" s="105" t="s">
        <v>32</v>
      </c>
      <c r="F87" s="106" t="s">
        <v>24</v>
      </c>
      <c r="G87" s="107">
        <v>51000</v>
      </c>
      <c r="H87" s="108">
        <v>0</v>
      </c>
      <c r="I87" s="108">
        <f>(Tabla54[[#This Row],[SUELDO BUTO (RD$)]]+Tabla54[[#This Row],[OTROS ING.]])</f>
        <v>51000</v>
      </c>
      <c r="J87" s="108">
        <f t="shared" si="2"/>
        <v>1463.7</v>
      </c>
      <c r="K87" s="108">
        <v>1995.14</v>
      </c>
      <c r="L87" s="108">
        <v>1550.4</v>
      </c>
      <c r="M87" s="108">
        <v>2773.7</v>
      </c>
      <c r="N87" s="108">
        <f>SUM(Tabla54[[#This Row],[AFP]:[OTROS DESC.]])</f>
        <v>7782.94</v>
      </c>
      <c r="O87" s="109">
        <f>(Tabla54[[#This Row],[TOTAL ING.]]-Tabla54[[#This Row],[TOTAL DESC.]])</f>
        <v>43217.06</v>
      </c>
    </row>
    <row r="88" spans="1:17" s="1" customFormat="1" ht="30" customHeight="1" x14ac:dyDescent="0.35">
      <c r="A88" s="103">
        <v>79</v>
      </c>
      <c r="B88" s="104" t="s">
        <v>135</v>
      </c>
      <c r="C88" s="105" t="s">
        <v>452</v>
      </c>
      <c r="D88" s="105" t="s">
        <v>417</v>
      </c>
      <c r="E88" s="105" t="s">
        <v>32</v>
      </c>
      <c r="F88" s="106" t="s">
        <v>24</v>
      </c>
      <c r="G88" s="107">
        <v>51000</v>
      </c>
      <c r="H88" s="108">
        <v>0</v>
      </c>
      <c r="I88" s="108">
        <v>51000</v>
      </c>
      <c r="J88" s="108">
        <f t="shared" si="2"/>
        <v>1463.7</v>
      </c>
      <c r="K88" s="108">
        <v>0</v>
      </c>
      <c r="L88" s="108">
        <v>1550.4</v>
      </c>
      <c r="M88" s="108">
        <v>125</v>
      </c>
      <c r="N88" s="108">
        <f>SUM(Tabla54[[#This Row],[AFP]:[OTROS DESC.]])</f>
        <v>3139.1000000000004</v>
      </c>
      <c r="O88" s="109">
        <f>(Tabla54[[#This Row],[TOTAL ING.]]-Tabla54[[#This Row],[TOTAL DESC.]])</f>
        <v>47860.9</v>
      </c>
    </row>
    <row r="89" spans="1:17" s="1" customFormat="1" ht="30" customHeight="1" x14ac:dyDescent="0.35">
      <c r="A89" s="103">
        <v>80</v>
      </c>
      <c r="B89" s="104" t="s">
        <v>136</v>
      </c>
      <c r="C89" s="105" t="s">
        <v>453</v>
      </c>
      <c r="D89" s="105" t="s">
        <v>440</v>
      </c>
      <c r="E89" s="105" t="s">
        <v>29</v>
      </c>
      <c r="F89" s="106" t="s">
        <v>24</v>
      </c>
      <c r="G89" s="107">
        <v>150000</v>
      </c>
      <c r="H89" s="108">
        <v>0</v>
      </c>
      <c r="I89" s="108">
        <f>(Tabla54[[#This Row],[SUELDO BUTO (RD$)]]+Tabla54[[#This Row],[OTROS ING.]])</f>
        <v>150000</v>
      </c>
      <c r="J89" s="108">
        <f t="shared" si="2"/>
        <v>4305</v>
      </c>
      <c r="K89" s="108">
        <v>23866.62</v>
      </c>
      <c r="L89" s="108">
        <f t="shared" ref="L89:L94" si="4">G89*0.0304</f>
        <v>4560</v>
      </c>
      <c r="M89" s="108">
        <v>125</v>
      </c>
      <c r="N89" s="108">
        <f>SUM(Tabla54[[#This Row],[AFP]:[OTROS DESC.]])</f>
        <v>32856.619999999995</v>
      </c>
      <c r="O89" s="109">
        <f>(Tabla54[[#This Row],[TOTAL ING.]]-Tabla54[[#This Row],[TOTAL DESC.]])</f>
        <v>117143.38</v>
      </c>
      <c r="Q89" s="121"/>
    </row>
    <row r="90" spans="1:17" s="1" customFormat="1" ht="30" customHeight="1" x14ac:dyDescent="0.35">
      <c r="A90" s="103">
        <v>81</v>
      </c>
      <c r="B90" s="104" t="s">
        <v>139</v>
      </c>
      <c r="C90" s="105" t="s">
        <v>435</v>
      </c>
      <c r="D90" s="105" t="s">
        <v>441</v>
      </c>
      <c r="E90" s="105" t="s">
        <v>29</v>
      </c>
      <c r="F90" s="106" t="s">
        <v>24</v>
      </c>
      <c r="G90" s="107">
        <v>80000</v>
      </c>
      <c r="H90" s="108">
        <v>0</v>
      </c>
      <c r="I90" s="108">
        <f>(Tabla54[[#This Row],[SUELDO BUTO (RD$)]]+Tabla54[[#This Row],[OTROS ING.]])</f>
        <v>80000</v>
      </c>
      <c r="J90" s="108">
        <f t="shared" si="2"/>
        <v>2296</v>
      </c>
      <c r="K90" s="108">
        <v>6972</v>
      </c>
      <c r="L90" s="108">
        <f t="shared" si="4"/>
        <v>2432</v>
      </c>
      <c r="M90" s="108">
        <v>2110.46</v>
      </c>
      <c r="N90" s="108">
        <v>13810.46</v>
      </c>
      <c r="O90" s="109">
        <v>66189.539999999994</v>
      </c>
      <c r="Q90" s="121"/>
    </row>
    <row r="91" spans="1:17" s="1" customFormat="1" ht="30" customHeight="1" x14ac:dyDescent="0.35">
      <c r="A91" s="103">
        <v>82</v>
      </c>
      <c r="B91" s="104" t="s">
        <v>150</v>
      </c>
      <c r="C91" s="105" t="s">
        <v>470</v>
      </c>
      <c r="D91" s="105" t="s">
        <v>486</v>
      </c>
      <c r="E91" s="105" t="s">
        <v>32</v>
      </c>
      <c r="F91" s="106" t="s">
        <v>21</v>
      </c>
      <c r="G91" s="107">
        <v>40000</v>
      </c>
      <c r="H91" s="108">
        <v>0</v>
      </c>
      <c r="I91" s="108">
        <f>(Tabla54[[#This Row],[SUELDO BUTO (RD$)]]+Tabla54[[#This Row],[OTROS ING.]])</f>
        <v>40000</v>
      </c>
      <c r="J91" s="108">
        <f t="shared" si="2"/>
        <v>1148</v>
      </c>
      <c r="K91" s="108">
        <v>185.33</v>
      </c>
      <c r="L91" s="108">
        <f t="shared" si="4"/>
        <v>1216</v>
      </c>
      <c r="M91" s="108">
        <v>6910.46</v>
      </c>
      <c r="N91" s="108">
        <f>SUM(Tabla54[[#This Row],[AFP]:[OTROS DESC.]])</f>
        <v>9459.7900000000009</v>
      </c>
      <c r="O91" s="109">
        <f>(Tabla54[[#This Row],[TOTAL ING.]]-Tabla54[[#This Row],[TOTAL DESC.]])</f>
        <v>30540.21</v>
      </c>
      <c r="Q91" s="121"/>
    </row>
    <row r="92" spans="1:17" s="1" customFormat="1" ht="30" customHeight="1" x14ac:dyDescent="0.35">
      <c r="A92" s="103">
        <v>83</v>
      </c>
      <c r="B92" s="104" t="s">
        <v>511</v>
      </c>
      <c r="C92" s="105" t="s">
        <v>152</v>
      </c>
      <c r="D92" s="105" t="s">
        <v>77</v>
      </c>
      <c r="E92" s="105" t="s">
        <v>32</v>
      </c>
      <c r="F92" s="106" t="s">
        <v>21</v>
      </c>
      <c r="G92" s="107">
        <v>40000</v>
      </c>
      <c r="H92" s="108">
        <v>0</v>
      </c>
      <c r="I92" s="108">
        <f>(Tabla54[[#This Row],[SUELDO BUTO (RD$)]]+Tabla54[[#This Row],[OTROS ING.]])</f>
        <v>40000</v>
      </c>
      <c r="J92" s="108">
        <f>G92*0.0287</f>
        <v>1148</v>
      </c>
      <c r="K92" s="108">
        <v>442.65</v>
      </c>
      <c r="L92" s="108">
        <f t="shared" si="4"/>
        <v>1216</v>
      </c>
      <c r="M92" s="108">
        <v>1705</v>
      </c>
      <c r="N92" s="108">
        <f>SUM(Tabla54[[#This Row],[AFP]:[OTROS DESC.]])</f>
        <v>4511.6499999999996</v>
      </c>
      <c r="O92" s="109">
        <f>(Tabla54[[#This Row],[TOTAL ING.]]-Tabla54[[#This Row],[TOTAL DESC.]])</f>
        <v>35488.35</v>
      </c>
    </row>
    <row r="93" spans="1:17" s="1" customFormat="1" ht="30" customHeight="1" x14ac:dyDescent="0.35">
      <c r="A93" s="103">
        <v>84</v>
      </c>
      <c r="B93" s="104" t="s">
        <v>519</v>
      </c>
      <c r="C93" s="105" t="s">
        <v>152</v>
      </c>
      <c r="D93" s="105" t="s">
        <v>77</v>
      </c>
      <c r="E93" s="105" t="s">
        <v>32</v>
      </c>
      <c r="F93" s="106" t="s">
        <v>21</v>
      </c>
      <c r="G93" s="107">
        <v>40000</v>
      </c>
      <c r="H93" s="108">
        <v>0</v>
      </c>
      <c r="I93" s="108">
        <f>(Tabla54[[#This Row],[SUELDO BUTO (RD$)]]+Tabla54[[#This Row],[OTROS ING.]])</f>
        <v>40000</v>
      </c>
      <c r="J93" s="108">
        <f>G93*0.0287</f>
        <v>1148</v>
      </c>
      <c r="K93" s="108">
        <v>442.65</v>
      </c>
      <c r="L93" s="108">
        <f t="shared" si="4"/>
        <v>1216</v>
      </c>
      <c r="M93" s="108">
        <v>405</v>
      </c>
      <c r="N93" s="108">
        <f>SUM(Tabla54[[#This Row],[AFP]:[OTROS DESC.]])</f>
        <v>3211.65</v>
      </c>
      <c r="O93" s="109">
        <f>(Tabla54[[#This Row],[TOTAL ING.]]-Tabla54[[#This Row],[TOTAL DESC.]])</f>
        <v>36788.35</v>
      </c>
      <c r="Q93" s="121"/>
    </row>
    <row r="94" spans="1:17" s="1" customFormat="1" ht="30" customHeight="1" x14ac:dyDescent="0.35">
      <c r="A94" s="103">
        <v>85</v>
      </c>
      <c r="B94" s="104" t="s">
        <v>153</v>
      </c>
      <c r="C94" s="105" t="s">
        <v>399</v>
      </c>
      <c r="D94" s="105" t="s">
        <v>442</v>
      </c>
      <c r="E94" s="105" t="s">
        <v>32</v>
      </c>
      <c r="F94" s="106" t="s">
        <v>21</v>
      </c>
      <c r="G94" s="107">
        <v>110000</v>
      </c>
      <c r="H94" s="108">
        <v>0</v>
      </c>
      <c r="I94" s="108">
        <f>(Tabla54[[#This Row],[SUELDO BUTO (RD$)]]+Tabla54[[#This Row],[OTROS ING.]])</f>
        <v>110000</v>
      </c>
      <c r="J94" s="108">
        <f t="shared" si="2"/>
        <v>3157</v>
      </c>
      <c r="K94" s="108">
        <v>14457.62</v>
      </c>
      <c r="L94" s="108">
        <f t="shared" si="4"/>
        <v>3344</v>
      </c>
      <c r="M94" s="108">
        <v>1588.3</v>
      </c>
      <c r="N94" s="108">
        <f>SUM(Tabla54[[#This Row],[AFP]:[OTROS DESC.]])</f>
        <v>22546.920000000002</v>
      </c>
      <c r="O94" s="109">
        <f>(Tabla54[[#This Row],[TOTAL ING.]]-Tabla54[[#This Row],[TOTAL DESC.]])</f>
        <v>87453.08</v>
      </c>
    </row>
    <row r="95" spans="1:17" s="1" customFormat="1" ht="30" customHeight="1" x14ac:dyDescent="0.35">
      <c r="A95" s="103">
        <v>86</v>
      </c>
      <c r="B95" s="104" t="s">
        <v>156</v>
      </c>
      <c r="C95" s="105" t="s">
        <v>473</v>
      </c>
      <c r="D95" s="105" t="s">
        <v>432</v>
      </c>
      <c r="E95" s="105" t="s">
        <v>32</v>
      </c>
      <c r="F95" s="106" t="s">
        <v>24</v>
      </c>
      <c r="G95" s="107">
        <v>70000</v>
      </c>
      <c r="H95" s="108">
        <v>0</v>
      </c>
      <c r="I95" s="108">
        <v>70000</v>
      </c>
      <c r="J95" s="108">
        <v>2009</v>
      </c>
      <c r="K95" s="108">
        <v>5025.38</v>
      </c>
      <c r="L95" s="108">
        <v>2128</v>
      </c>
      <c r="M95" s="108">
        <v>1840.46</v>
      </c>
      <c r="N95" s="108">
        <f>SUM(Tabla54[[#This Row],[AFP]:[OTROS DESC.]])</f>
        <v>11002.84</v>
      </c>
      <c r="O95" s="109">
        <f>(Tabla54[[#This Row],[TOTAL ING.]]-Tabla54[[#This Row],[TOTAL DESC.]])</f>
        <v>58997.16</v>
      </c>
    </row>
    <row r="96" spans="1:17" s="1" customFormat="1" ht="30" customHeight="1" x14ac:dyDescent="0.35">
      <c r="A96" s="103">
        <v>87</v>
      </c>
      <c r="B96" s="104" t="s">
        <v>355</v>
      </c>
      <c r="C96" s="105" t="s">
        <v>473</v>
      </c>
      <c r="D96" s="105" t="s">
        <v>432</v>
      </c>
      <c r="E96" s="105" t="s">
        <v>32</v>
      </c>
      <c r="F96" s="106" t="s">
        <v>21</v>
      </c>
      <c r="G96" s="107">
        <v>35000</v>
      </c>
      <c r="H96" s="108">
        <v>0</v>
      </c>
      <c r="I96" s="108">
        <f>(Tabla54[[#This Row],[SUELDO BUTO (RD$)]]+Tabla54[[#This Row],[OTROS ING.]])</f>
        <v>35000</v>
      </c>
      <c r="J96" s="108">
        <f>G96*0.0287</f>
        <v>1004.5</v>
      </c>
      <c r="K96" s="108">
        <v>0</v>
      </c>
      <c r="L96" s="108">
        <f>G96*0.0304</f>
        <v>1064</v>
      </c>
      <c r="M96" s="108">
        <v>1417.9</v>
      </c>
      <c r="N96" s="108">
        <f>SUM(Tabla54[[#This Row],[AFP]:[OTROS DESC.]])</f>
        <v>3486.4</v>
      </c>
      <c r="O96" s="109">
        <f>(Tabla54[[#This Row],[TOTAL ING.]]-Tabla54[[#This Row],[TOTAL DESC.]])</f>
        <v>31513.599999999999</v>
      </c>
      <c r="Q96" s="121"/>
    </row>
    <row r="97" spans="1:155" s="1" customFormat="1" ht="30" customHeight="1" x14ac:dyDescent="0.35">
      <c r="A97" s="103">
        <v>88</v>
      </c>
      <c r="B97" s="104" t="s">
        <v>356</v>
      </c>
      <c r="C97" s="105" t="s">
        <v>399</v>
      </c>
      <c r="D97" s="105" t="s">
        <v>53</v>
      </c>
      <c r="E97" s="105" t="s">
        <v>32</v>
      </c>
      <c r="F97" s="106" t="s">
        <v>21</v>
      </c>
      <c r="G97" s="107">
        <v>40000</v>
      </c>
      <c r="H97" s="108">
        <v>0</v>
      </c>
      <c r="I97" s="108">
        <f>(Tabla54[[#This Row],[SUELDO BUTO (RD$)]]+Tabla54[[#This Row],[OTROS ING.]])</f>
        <v>40000</v>
      </c>
      <c r="J97" s="108">
        <f>G97*0.0287</f>
        <v>1148</v>
      </c>
      <c r="K97" s="108">
        <v>442.65</v>
      </c>
      <c r="L97" s="108">
        <f>G97*0.0304</f>
        <v>1216</v>
      </c>
      <c r="M97" s="108">
        <v>125</v>
      </c>
      <c r="N97" s="108">
        <f>SUM(Tabla54[[#This Row],[AFP]:[OTROS DESC.]])</f>
        <v>2931.65</v>
      </c>
      <c r="O97" s="109">
        <f>(Tabla54[[#This Row],[TOTAL ING.]]-Tabla54[[#This Row],[TOTAL DESC.]])</f>
        <v>37068.35</v>
      </c>
      <c r="Q97" s="121"/>
    </row>
    <row r="98" spans="1:155" s="1" customFormat="1" ht="30" customHeight="1" x14ac:dyDescent="0.35">
      <c r="A98" s="103">
        <v>89</v>
      </c>
      <c r="B98" s="104" t="s">
        <v>159</v>
      </c>
      <c r="C98" s="105" t="s">
        <v>160</v>
      </c>
      <c r="D98" s="105" t="s">
        <v>161</v>
      </c>
      <c r="E98" s="105" t="s">
        <v>29</v>
      </c>
      <c r="F98" s="106" t="s">
        <v>24</v>
      </c>
      <c r="G98" s="107">
        <v>150000</v>
      </c>
      <c r="H98" s="108">
        <v>0</v>
      </c>
      <c r="I98" s="108">
        <v>150000</v>
      </c>
      <c r="J98" s="108">
        <v>4305</v>
      </c>
      <c r="K98" s="108">
        <v>23437.75</v>
      </c>
      <c r="L98" s="108">
        <f>G98*0.0304</f>
        <v>4560</v>
      </c>
      <c r="M98" s="108">
        <v>1840.46</v>
      </c>
      <c r="N98" s="108">
        <f>SUM(Tabla54[[#This Row],[AFP]:[OTROS DESC.]])</f>
        <v>34143.21</v>
      </c>
      <c r="O98" s="109">
        <f>(Tabla54[[#This Row],[TOTAL ING.]]-Tabla54[[#This Row],[TOTAL DESC.]])</f>
        <v>115856.79000000001</v>
      </c>
    </row>
    <row r="99" spans="1:155" s="1" customFormat="1" ht="30" customHeight="1" x14ac:dyDescent="0.35">
      <c r="A99" s="103">
        <v>90</v>
      </c>
      <c r="B99" s="104" t="s">
        <v>166</v>
      </c>
      <c r="C99" s="105" t="s">
        <v>160</v>
      </c>
      <c r="D99" s="105" t="s">
        <v>43</v>
      </c>
      <c r="E99" s="105" t="s">
        <v>29</v>
      </c>
      <c r="F99" s="106" t="s">
        <v>21</v>
      </c>
      <c r="G99" s="107">
        <v>45000</v>
      </c>
      <c r="H99" s="108">
        <v>0</v>
      </c>
      <c r="I99" s="108">
        <v>45000</v>
      </c>
      <c r="J99" s="108">
        <f>G99*0.0287</f>
        <v>1291.5</v>
      </c>
      <c r="K99" s="108">
        <v>1148.33</v>
      </c>
      <c r="L99" s="108">
        <f>G99*0.0304</f>
        <v>1368</v>
      </c>
      <c r="M99" s="108">
        <v>125</v>
      </c>
      <c r="N99" s="108">
        <f>SUM(Tabla54[[#This Row],[AFP]:[OTROS DESC.]])</f>
        <v>3932.83</v>
      </c>
      <c r="O99" s="109">
        <f>(Tabla54[[#This Row],[TOTAL ING.]]-Tabla54[[#This Row],[TOTAL DESC.]])</f>
        <v>41067.17</v>
      </c>
      <c r="Q99" s="121"/>
    </row>
    <row r="100" spans="1:155" s="1" customFormat="1" ht="30" customHeight="1" x14ac:dyDescent="0.35">
      <c r="A100" s="103">
        <v>91</v>
      </c>
      <c r="B100" s="104" t="s">
        <v>167</v>
      </c>
      <c r="C100" s="105" t="s">
        <v>160</v>
      </c>
      <c r="D100" s="105" t="s">
        <v>45</v>
      </c>
      <c r="E100" s="105" t="s">
        <v>112</v>
      </c>
      <c r="F100" s="106" t="s">
        <v>24</v>
      </c>
      <c r="G100" s="107">
        <v>25000</v>
      </c>
      <c r="H100" s="108">
        <v>0</v>
      </c>
      <c r="I100" s="108">
        <v>25000</v>
      </c>
      <c r="J100" s="108">
        <f>G100*0.0287</f>
        <v>717.5</v>
      </c>
      <c r="K100" s="108">
        <v>0</v>
      </c>
      <c r="L100" s="108">
        <v>760</v>
      </c>
      <c r="M100" s="108">
        <v>125</v>
      </c>
      <c r="N100" s="108">
        <f>SUM(Tabla54[[#This Row],[AFP]:[OTROS DESC.]])</f>
        <v>1602.5</v>
      </c>
      <c r="O100" s="109">
        <f>(Tabla54[[#This Row],[TOTAL ING.]]-Tabla54[[#This Row],[TOTAL DESC.]])</f>
        <v>23397.5</v>
      </c>
      <c r="Q100" s="121"/>
    </row>
    <row r="101" spans="1:155" s="1" customFormat="1" ht="30" customHeight="1" x14ac:dyDescent="0.35">
      <c r="A101" s="103">
        <v>92</v>
      </c>
      <c r="B101" s="104" t="s">
        <v>168</v>
      </c>
      <c r="C101" s="105" t="s">
        <v>160</v>
      </c>
      <c r="D101" s="105" t="s">
        <v>34</v>
      </c>
      <c r="E101" s="105" t="s">
        <v>112</v>
      </c>
      <c r="F101" s="106" t="s">
        <v>21</v>
      </c>
      <c r="G101" s="107">
        <v>22000</v>
      </c>
      <c r="H101" s="108">
        <v>0</v>
      </c>
      <c r="I101" s="108">
        <v>22000</v>
      </c>
      <c r="J101" s="108">
        <f>G101*0.0287</f>
        <v>631.4</v>
      </c>
      <c r="K101" s="108">
        <v>0</v>
      </c>
      <c r="L101" s="108">
        <f>G101*0.0304</f>
        <v>668.8</v>
      </c>
      <c r="M101" s="108">
        <v>125</v>
      </c>
      <c r="N101" s="108">
        <f>SUM(Tabla54[[#This Row],[AFP]:[OTROS DESC.]])</f>
        <v>1425.1999999999998</v>
      </c>
      <c r="O101" s="109">
        <f>(Tabla54[[#This Row],[TOTAL ING.]]-Tabla54[[#This Row],[TOTAL DESC.]])</f>
        <v>20574.8</v>
      </c>
      <c r="EY101" s="1" t="s">
        <v>169</v>
      </c>
    </row>
    <row r="102" spans="1:155" s="1" customFormat="1" ht="30" customHeight="1" x14ac:dyDescent="0.35">
      <c r="A102" s="103">
        <v>93</v>
      </c>
      <c r="B102" s="104" t="s">
        <v>144</v>
      </c>
      <c r="C102" s="105" t="s">
        <v>160</v>
      </c>
      <c r="D102" s="105" t="s">
        <v>408</v>
      </c>
      <c r="E102" s="105" t="s">
        <v>29</v>
      </c>
      <c r="F102" s="106" t="s">
        <v>21</v>
      </c>
      <c r="G102" s="107">
        <v>65000</v>
      </c>
      <c r="H102" s="108" t="s">
        <v>46</v>
      </c>
      <c r="I102" s="108">
        <v>65000</v>
      </c>
      <c r="J102" s="108">
        <v>1865.5</v>
      </c>
      <c r="K102" s="108">
        <v>4427.58</v>
      </c>
      <c r="L102" s="108">
        <f>G102*0.0304</f>
        <v>1976</v>
      </c>
      <c r="M102" s="108">
        <v>125</v>
      </c>
      <c r="N102" s="108">
        <f>SUM(Tabla54[[#This Row],[AFP]:[OTROS DESC.]])</f>
        <v>8394.08</v>
      </c>
      <c r="O102" s="109">
        <f>(Tabla54[[#This Row],[TOTAL ING.]]-Tabla54[[#This Row],[TOTAL DESC.]])</f>
        <v>56605.919999999998</v>
      </c>
    </row>
    <row r="103" spans="1:155" s="1" customFormat="1" ht="30" customHeight="1" x14ac:dyDescent="0.35">
      <c r="A103" s="103">
        <v>94</v>
      </c>
      <c r="B103" s="104" t="s">
        <v>170</v>
      </c>
      <c r="C103" s="105" t="s">
        <v>171</v>
      </c>
      <c r="D103" s="105" t="s">
        <v>408</v>
      </c>
      <c r="E103" s="105" t="s">
        <v>29</v>
      </c>
      <c r="F103" s="106" t="s">
        <v>21</v>
      </c>
      <c r="G103" s="107">
        <v>65000</v>
      </c>
      <c r="H103" s="108">
        <v>0</v>
      </c>
      <c r="I103" s="108">
        <f>(Tabla54[[#This Row],[SUELDO BUTO (RD$)]]+Tabla54[[#This Row],[OTROS ING.]])</f>
        <v>65000</v>
      </c>
      <c r="J103" s="108">
        <f>G103*0.0287</f>
        <v>1865.5</v>
      </c>
      <c r="K103" s="108">
        <v>4427.58</v>
      </c>
      <c r="L103" s="108">
        <f>G103*0.0304</f>
        <v>1976</v>
      </c>
      <c r="M103" s="108">
        <v>4877.8999999999996</v>
      </c>
      <c r="N103" s="108">
        <f>SUM(Tabla54[[#This Row],[AFP]:[OTROS DESC.]])</f>
        <v>13146.98</v>
      </c>
      <c r="O103" s="109">
        <f>(Tabla54[[#This Row],[TOTAL ING.]]-Tabla54[[#This Row],[TOTAL DESC.]])</f>
        <v>51853.020000000004</v>
      </c>
      <c r="Q103" s="121"/>
    </row>
    <row r="104" spans="1:155" s="1" customFormat="1" ht="30" customHeight="1" x14ac:dyDescent="0.35">
      <c r="A104" s="103">
        <v>95</v>
      </c>
      <c r="B104" s="104" t="s">
        <v>504</v>
      </c>
      <c r="C104" s="105" t="s">
        <v>171</v>
      </c>
      <c r="D104" s="105" t="s">
        <v>34</v>
      </c>
      <c r="E104" s="105" t="s">
        <v>32</v>
      </c>
      <c r="F104" s="106" t="s">
        <v>21</v>
      </c>
      <c r="G104" s="107">
        <v>22000</v>
      </c>
      <c r="H104" s="108">
        <v>0</v>
      </c>
      <c r="I104" s="108">
        <v>22000</v>
      </c>
      <c r="J104" s="108">
        <f>G104*0.0287</f>
        <v>631.4</v>
      </c>
      <c r="K104" s="108">
        <v>0</v>
      </c>
      <c r="L104" s="108">
        <f>G104*0.0304</f>
        <v>668.8</v>
      </c>
      <c r="M104" s="108">
        <v>1840.46</v>
      </c>
      <c r="N104" s="108">
        <f>SUM(Tabla54[[#This Row],[AFP]:[OTROS DESC.]])</f>
        <v>3140.66</v>
      </c>
      <c r="O104" s="109">
        <f>(Tabla54[[#This Row],[TOTAL ING.]]-Tabla54[[#This Row],[TOTAL DESC.]])</f>
        <v>18859.34</v>
      </c>
      <c r="Q104" s="121"/>
    </row>
    <row r="105" spans="1:155" s="1" customFormat="1" ht="30" customHeight="1" x14ac:dyDescent="0.35">
      <c r="A105" s="103">
        <v>96</v>
      </c>
      <c r="B105" s="104" t="s">
        <v>172</v>
      </c>
      <c r="C105" s="105" t="s">
        <v>171</v>
      </c>
      <c r="D105" s="105" t="s">
        <v>53</v>
      </c>
      <c r="E105" s="105" t="s">
        <v>32</v>
      </c>
      <c r="F105" s="106" t="s">
        <v>21</v>
      </c>
      <c r="G105" s="107">
        <v>40000</v>
      </c>
      <c r="H105" s="108">
        <v>0</v>
      </c>
      <c r="I105" s="108">
        <f>(Tabla54[[#This Row],[SUELDO BUTO (RD$)]]+Tabla54[[#This Row],[OTROS ING.]])</f>
        <v>40000</v>
      </c>
      <c r="J105" s="108">
        <f>G105*0.0287</f>
        <v>1148</v>
      </c>
      <c r="K105" s="108">
        <v>442.65</v>
      </c>
      <c r="L105" s="108">
        <f>G105*0.0304</f>
        <v>1216</v>
      </c>
      <c r="M105" s="108">
        <v>125</v>
      </c>
      <c r="N105" s="108">
        <f>SUM(Tabla54[[#This Row],[AFP]:[OTROS DESC.]])</f>
        <v>2931.65</v>
      </c>
      <c r="O105" s="109">
        <f>(Tabla54[[#This Row],[TOTAL ING.]]-Tabla54[[#This Row],[TOTAL DESC.]])</f>
        <v>37068.35</v>
      </c>
    </row>
    <row r="106" spans="1:155" s="1" customFormat="1" ht="30" customHeight="1" x14ac:dyDescent="0.35">
      <c r="A106" s="103">
        <v>97</v>
      </c>
      <c r="B106" s="104" t="s">
        <v>173</v>
      </c>
      <c r="C106" s="105" t="s">
        <v>171</v>
      </c>
      <c r="D106" s="105" t="s">
        <v>53</v>
      </c>
      <c r="E106" s="105" t="s">
        <v>32</v>
      </c>
      <c r="F106" s="106" t="s">
        <v>21</v>
      </c>
      <c r="G106" s="107">
        <v>40000</v>
      </c>
      <c r="H106" s="108">
        <v>0</v>
      </c>
      <c r="I106" s="108">
        <f>(Tabla54[[#This Row],[SUELDO BUTO (RD$)]]+Tabla54[[#This Row],[OTROS ING.]])</f>
        <v>40000</v>
      </c>
      <c r="J106" s="108">
        <v>1148</v>
      </c>
      <c r="K106" s="108">
        <v>185.33</v>
      </c>
      <c r="L106" s="108">
        <v>1216</v>
      </c>
      <c r="M106" s="108">
        <v>1840.46</v>
      </c>
      <c r="N106" s="108">
        <f>SUM(Tabla54[[#This Row],[AFP]:[OTROS DESC.]])</f>
        <v>4389.79</v>
      </c>
      <c r="O106" s="109">
        <f>(Tabla54[[#This Row],[TOTAL ING.]]-Tabla54[[#This Row],[TOTAL DESC.]])</f>
        <v>35610.21</v>
      </c>
    </row>
    <row r="107" spans="1:155" s="1" customFormat="1" ht="30" customHeight="1" x14ac:dyDescent="0.35">
      <c r="A107" s="103">
        <v>0</v>
      </c>
      <c r="B107" s="104" t="s">
        <v>379</v>
      </c>
      <c r="C107" s="105" t="s">
        <v>400</v>
      </c>
      <c r="D107" s="105" t="s">
        <v>378</v>
      </c>
      <c r="E107" s="105" t="s">
        <v>377</v>
      </c>
      <c r="F107" s="106" t="s">
        <v>21</v>
      </c>
      <c r="G107" s="107">
        <v>0</v>
      </c>
      <c r="H107" s="108">
        <v>0</v>
      </c>
      <c r="I107" s="108">
        <f>(Tabla54[[#This Row],[SUELDO BUTO (RD$)]]+Tabla54[[#This Row],[OTROS ING.]])</f>
        <v>0</v>
      </c>
      <c r="J107" s="108">
        <f>G107*0.0287</f>
        <v>0</v>
      </c>
      <c r="K107" s="108">
        <v>0</v>
      </c>
      <c r="L107" s="108">
        <f>G107*0.0304</f>
        <v>0</v>
      </c>
      <c r="M107" s="108">
        <v>0</v>
      </c>
      <c r="N107" s="108">
        <v>0</v>
      </c>
      <c r="O107" s="109">
        <v>0</v>
      </c>
      <c r="Q107" s="121"/>
    </row>
    <row r="108" spans="1:155" s="1" customFormat="1" ht="38.5" customHeight="1" thickBot="1" x14ac:dyDescent="0.4">
      <c r="A108" s="144" t="s">
        <v>176</v>
      </c>
      <c r="B108" s="145"/>
      <c r="C108" s="145"/>
      <c r="D108" s="145"/>
      <c r="E108" s="145"/>
      <c r="F108" s="146"/>
      <c r="G108" s="110">
        <f>SUBTOTAL(109,Tabla54[SUELDO BUTO (RD$)])</f>
        <v>5269333.33</v>
      </c>
      <c r="H108" s="110">
        <f>SUBTOTAL(109,Tabla54[OTROS ING.])</f>
        <v>0</v>
      </c>
      <c r="I108" s="110">
        <f>SUBTOTAL(9,I10:I107)</f>
        <v>5269333.33</v>
      </c>
      <c r="J108" s="110">
        <f>SUBTOTAL(109,Tabla54[AFP])</f>
        <v>151229.8665709999</v>
      </c>
      <c r="K108" s="110">
        <f>SUBTOTAL(109,Tabla54[ISR])</f>
        <v>365112.68000000011</v>
      </c>
      <c r="L108" s="110">
        <f>SUM(L10:L107)</f>
        <v>159382.88999999996</v>
      </c>
      <c r="M108" s="110">
        <f>SUBTOTAL(109,Tabla54[OTROS DESC.])</f>
        <v>128045.35000000003</v>
      </c>
      <c r="N108" s="110">
        <f>SUBTOTAL(109,Tabla54[TOTAL DESC.])</f>
        <v>803770.78999999992</v>
      </c>
      <c r="O108" s="110">
        <f>SUBTOTAL(109,Tabla54[NETO])</f>
        <v>4465562.5399999982</v>
      </c>
    </row>
    <row r="109" spans="1:155" s="1" customFormat="1" ht="21.75" customHeight="1" x14ac:dyDescent="0.25">
      <c r="A109" s="53"/>
      <c r="B109" s="2"/>
      <c r="C109" s="5"/>
      <c r="D109" s="5"/>
      <c r="E109" s="5"/>
      <c r="F109" s="5"/>
      <c r="G109" s="50"/>
      <c r="H109" s="4"/>
      <c r="I109" s="4"/>
      <c r="J109" s="50"/>
      <c r="K109" s="4"/>
      <c r="L109" s="50"/>
      <c r="M109" s="50"/>
      <c r="N109" s="50"/>
      <c r="O109" s="50"/>
    </row>
    <row r="110" spans="1:155" x14ac:dyDescent="0.25">
      <c r="A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5" ht="14" x14ac:dyDescent="0.3">
      <c r="A111" s="2"/>
      <c r="B111" s="8" t="s">
        <v>177</v>
      </c>
      <c r="D111" s="5" t="s">
        <v>529</v>
      </c>
      <c r="E111" s="139"/>
      <c r="F111" s="139"/>
      <c r="G111" s="2"/>
      <c r="H111" s="2"/>
      <c r="I111" s="2"/>
      <c r="J111" s="140" t="s">
        <v>340</v>
      </c>
      <c r="K111" s="140"/>
      <c r="L111" s="2"/>
      <c r="M111" s="9"/>
      <c r="N111" s="139"/>
      <c r="O111" s="139"/>
    </row>
    <row r="112" spans="1:155" ht="14" x14ac:dyDescent="0.3">
      <c r="A112" s="2"/>
      <c r="B112" s="8"/>
      <c r="E112" s="8"/>
      <c r="F112" s="8"/>
      <c r="G112" s="2"/>
      <c r="H112" s="2"/>
      <c r="I112" s="2"/>
      <c r="J112" s="8"/>
      <c r="K112" s="8"/>
      <c r="L112" s="2"/>
      <c r="M112" s="9"/>
      <c r="N112" s="8"/>
      <c r="O112" s="8"/>
    </row>
    <row r="113" spans="1:17" ht="14" x14ac:dyDescent="0.3">
      <c r="A113" s="2"/>
      <c r="B113" s="8"/>
      <c r="E113" s="8"/>
      <c r="F113" s="8"/>
      <c r="G113" s="2"/>
      <c r="H113" s="2"/>
      <c r="I113" s="2"/>
      <c r="J113" s="8"/>
      <c r="K113" s="8"/>
      <c r="L113" s="2"/>
      <c r="M113" s="9"/>
      <c r="N113" s="8"/>
      <c r="O113" s="8"/>
    </row>
    <row r="114" spans="1:17" ht="14" x14ac:dyDescent="0.3">
      <c r="A114" s="2"/>
      <c r="B114" s="5"/>
      <c r="C114" s="8"/>
      <c r="D114" s="8"/>
      <c r="G114" s="9"/>
      <c r="H114" s="10"/>
      <c r="I114" s="9"/>
      <c r="J114" s="5"/>
      <c r="K114" s="5"/>
      <c r="L114" s="10"/>
      <c r="M114" s="9"/>
      <c r="N114" s="9"/>
      <c r="O114" s="8"/>
      <c r="P114" s="9"/>
    </row>
    <row r="115" spans="1:17" ht="14" x14ac:dyDescent="0.3">
      <c r="A115" s="2"/>
      <c r="B115" s="11"/>
      <c r="C115" s="8"/>
      <c r="D115" s="8" t="s">
        <v>527</v>
      </c>
      <c r="E115" s="8"/>
      <c r="F115" s="10"/>
      <c r="G115" s="9"/>
      <c r="H115" s="10"/>
      <c r="I115" s="11"/>
      <c r="J115" s="11"/>
      <c r="K115" s="11"/>
      <c r="L115" s="11"/>
      <c r="M115" s="9"/>
      <c r="N115" s="9"/>
      <c r="O115" s="9"/>
      <c r="P115" s="48"/>
      <c r="Q115" s="49"/>
    </row>
    <row r="116" spans="1:17" ht="14" x14ac:dyDescent="0.3">
      <c r="A116" s="2"/>
      <c r="B116" s="8" t="s">
        <v>338</v>
      </c>
      <c r="C116" s="8"/>
      <c r="D116" s="8" t="s">
        <v>528</v>
      </c>
      <c r="E116" s="8"/>
      <c r="F116" s="8"/>
      <c r="G116" s="9"/>
      <c r="H116" s="10"/>
      <c r="I116" s="9"/>
      <c r="J116" s="8" t="s">
        <v>341</v>
      </c>
      <c r="K116" s="8"/>
      <c r="L116" s="10"/>
      <c r="M116" s="139"/>
      <c r="N116" s="139"/>
      <c r="O116" s="139"/>
      <c r="P116" s="9"/>
    </row>
    <row r="117" spans="1:17" x14ac:dyDescent="0.25">
      <c r="A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7" ht="21.75" customHeight="1" x14ac:dyDescent="0.25"/>
    <row r="119" spans="1:17" ht="21.75" customHeight="1" x14ac:dyDescent="0.25"/>
    <row r="120" spans="1:17" ht="21.75" customHeight="1" x14ac:dyDescent="0.25"/>
    <row r="121" spans="1:17" ht="21.75" customHeight="1" x14ac:dyDescent="0.25"/>
    <row r="122" spans="1:17" ht="21.75" customHeight="1" x14ac:dyDescent="0.25">
      <c r="G122" s="50"/>
      <c r="H122" s="50"/>
      <c r="I122" s="50"/>
      <c r="J122" s="50"/>
      <c r="K122" s="50"/>
      <c r="L122" s="50"/>
      <c r="M122" s="50"/>
      <c r="N122" s="50"/>
      <c r="O122" s="50"/>
    </row>
    <row r="123" spans="1:17" ht="21.75" customHeight="1" x14ac:dyDescent="0.25"/>
    <row r="124" spans="1:17" ht="21.75" customHeight="1" x14ac:dyDescent="0.25"/>
    <row r="125" spans="1:17" ht="21.75" customHeight="1" x14ac:dyDescent="0.25"/>
    <row r="126" spans="1:17" ht="21.75" customHeight="1" x14ac:dyDescent="0.25"/>
    <row r="127" spans="1:17" ht="21.75" customHeight="1" x14ac:dyDescent="0.25"/>
    <row r="128" spans="1:17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spans="1:15" ht="21.75" customHeight="1" x14ac:dyDescent="0.25"/>
    <row r="146" spans="1:15" ht="21.75" customHeight="1" x14ac:dyDescent="0.25"/>
    <row r="147" spans="1:15" ht="21.75" customHeight="1" x14ac:dyDescent="0.25"/>
    <row r="148" spans="1:15" x14ac:dyDescent="0.25">
      <c r="B148" s="1"/>
      <c r="C148" s="14"/>
      <c r="D148" s="14"/>
      <c r="E148" s="14"/>
      <c r="F148" s="14"/>
      <c r="G148" s="53"/>
      <c r="H148" s="53"/>
      <c r="I148" s="53"/>
      <c r="J148" s="53"/>
      <c r="K148" s="53"/>
      <c r="L148" s="53"/>
      <c r="M148" s="53"/>
      <c r="N148" s="53"/>
      <c r="O148" s="53"/>
    </row>
    <row r="149" spans="1:15" x14ac:dyDescent="0.25">
      <c r="B149" s="1"/>
      <c r="C149" s="14"/>
      <c r="D149" s="14"/>
      <c r="E149" s="14"/>
      <c r="F149" s="14"/>
      <c r="G149" s="53"/>
      <c r="H149" s="53"/>
      <c r="I149" s="53"/>
      <c r="J149" s="53"/>
      <c r="K149" s="53"/>
      <c r="L149" s="53"/>
      <c r="M149" s="53"/>
      <c r="N149" s="53"/>
      <c r="O149" s="53"/>
    </row>
    <row r="150" spans="1:15" x14ac:dyDescent="0.25">
      <c r="A150" s="53"/>
    </row>
    <row r="151" spans="1:15" x14ac:dyDescent="0.25">
      <c r="A151" s="53"/>
    </row>
    <row r="154" spans="1:15" s="1" customFormat="1" ht="36" customHeight="1" x14ac:dyDescent="0.25">
      <c r="A154" s="4"/>
      <c r="B154" s="2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4"/>
      <c r="N154" s="4"/>
      <c r="O154" s="4"/>
    </row>
    <row r="155" spans="1:15" s="1" customFormat="1" ht="36" customHeight="1" x14ac:dyDescent="0.25">
      <c r="A155" s="4"/>
      <c r="B155" s="2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4"/>
      <c r="N155" s="4"/>
      <c r="O155" s="4"/>
    </row>
    <row r="157" spans="1:15" ht="36" customHeight="1" x14ac:dyDescent="0.25"/>
    <row r="158" spans="1:15" ht="36" customHeight="1" x14ac:dyDescent="0.25"/>
    <row r="159" spans="1:15" ht="36" customHeight="1" x14ac:dyDescent="0.25"/>
    <row r="160" spans="1:15" ht="36" customHeight="1" x14ac:dyDescent="0.25"/>
    <row r="162" spans="1:15" ht="13.5" x14ac:dyDescent="0.3">
      <c r="B162" s="7"/>
      <c r="C162" s="15"/>
      <c r="D162" s="15"/>
      <c r="E162" s="15"/>
      <c r="F162" s="15"/>
      <c r="G162" s="51"/>
      <c r="H162" s="51"/>
      <c r="I162" s="51"/>
      <c r="J162" s="51"/>
      <c r="K162" s="51"/>
      <c r="L162" s="51"/>
      <c r="M162" s="51"/>
      <c r="N162" s="51"/>
      <c r="O162" s="51"/>
    </row>
    <row r="163" spans="1:15" ht="13.5" x14ac:dyDescent="0.3">
      <c r="B163" s="7"/>
      <c r="C163" s="15"/>
      <c r="D163" s="15"/>
      <c r="E163" s="15"/>
      <c r="F163" s="15"/>
      <c r="G163" s="51"/>
      <c r="H163" s="51"/>
      <c r="I163" s="51"/>
      <c r="J163" s="51"/>
      <c r="K163" s="51"/>
      <c r="L163" s="51"/>
      <c r="M163" s="51"/>
      <c r="N163" s="51"/>
      <c r="O163" s="51"/>
    </row>
    <row r="164" spans="1:15" ht="13.5" x14ac:dyDescent="0.3">
      <c r="A164" s="51"/>
      <c r="B164" s="7"/>
      <c r="C164" s="15"/>
      <c r="D164" s="15"/>
      <c r="E164" s="15"/>
      <c r="F164" s="15"/>
      <c r="G164" s="51"/>
      <c r="H164" s="51"/>
      <c r="I164" s="51"/>
      <c r="J164" s="51"/>
      <c r="K164" s="51"/>
      <c r="L164" s="51"/>
      <c r="M164" s="51"/>
      <c r="N164" s="51"/>
      <c r="O164" s="51"/>
    </row>
    <row r="165" spans="1:15" ht="13.5" x14ac:dyDescent="0.3">
      <c r="A165" s="51"/>
      <c r="B165" s="7"/>
      <c r="C165" s="15"/>
      <c r="D165" s="15"/>
      <c r="E165" s="15"/>
      <c r="F165" s="15"/>
      <c r="G165" s="51"/>
      <c r="H165" s="51"/>
      <c r="I165" s="51"/>
      <c r="J165" s="51"/>
      <c r="K165" s="51"/>
      <c r="L165" s="51"/>
      <c r="M165" s="51"/>
      <c r="N165" s="51"/>
      <c r="O165" s="51"/>
    </row>
    <row r="166" spans="1:15" ht="13.5" x14ac:dyDescent="0.3">
      <c r="A166" s="51"/>
      <c r="B166" s="7"/>
      <c r="C166" s="15"/>
      <c r="D166" s="15"/>
      <c r="E166" s="15"/>
      <c r="F166" s="15"/>
      <c r="G166" s="51"/>
      <c r="H166" s="51"/>
      <c r="I166" s="51"/>
      <c r="J166" s="51"/>
      <c r="K166" s="51"/>
      <c r="L166" s="51"/>
      <c r="M166" s="51"/>
      <c r="N166" s="51"/>
      <c r="O166" s="51"/>
    </row>
    <row r="167" spans="1:15" ht="13.5" x14ac:dyDescent="0.3">
      <c r="A167" s="51"/>
      <c r="B167" s="7"/>
      <c r="C167" s="15"/>
      <c r="D167" s="15"/>
      <c r="E167" s="15"/>
      <c r="F167" s="15"/>
      <c r="G167" s="51"/>
      <c r="H167" s="51"/>
      <c r="I167" s="51"/>
      <c r="J167" s="51"/>
      <c r="K167" s="51"/>
      <c r="L167" s="51"/>
      <c r="M167" s="51"/>
      <c r="N167" s="51"/>
      <c r="O167" s="51"/>
    </row>
    <row r="168" spans="1:15" s="7" customFormat="1" ht="36" customHeight="1" x14ac:dyDescent="0.3">
      <c r="A168" s="51"/>
      <c r="C168" s="15"/>
      <c r="D168" s="15"/>
      <c r="E168" s="15"/>
      <c r="F168" s="15"/>
      <c r="G168" s="51"/>
      <c r="H168" s="51"/>
      <c r="I168" s="51"/>
      <c r="J168" s="51"/>
      <c r="K168" s="51"/>
      <c r="L168" s="51"/>
      <c r="M168" s="51"/>
      <c r="N168" s="51"/>
      <c r="O168" s="51"/>
    </row>
    <row r="169" spans="1:15" s="7" customFormat="1" ht="36" customHeight="1" x14ac:dyDescent="0.3">
      <c r="A169" s="51"/>
      <c r="C169" s="15"/>
      <c r="D169" s="15"/>
      <c r="E169" s="15"/>
      <c r="F169" s="15"/>
      <c r="G169" s="51"/>
      <c r="H169" s="51"/>
      <c r="I169" s="51"/>
      <c r="J169" s="51"/>
      <c r="K169" s="51"/>
      <c r="L169" s="51"/>
      <c r="M169" s="51"/>
      <c r="N169" s="51"/>
      <c r="O169" s="51"/>
    </row>
    <row r="170" spans="1:15" s="7" customFormat="1" ht="36" customHeight="1" x14ac:dyDescent="0.3">
      <c r="A170" s="51"/>
      <c r="C170" s="15"/>
      <c r="D170" s="15"/>
      <c r="E170" s="15"/>
      <c r="F170" s="15"/>
      <c r="G170" s="51"/>
      <c r="H170" s="51"/>
      <c r="I170" s="51"/>
      <c r="J170" s="51"/>
      <c r="K170" s="51"/>
      <c r="L170" s="51"/>
      <c r="M170" s="51"/>
      <c r="N170" s="51"/>
      <c r="O170" s="51"/>
    </row>
    <row r="171" spans="1:15" s="7" customFormat="1" ht="36" customHeight="1" x14ac:dyDescent="0.3">
      <c r="A171" s="51"/>
      <c r="C171" s="15"/>
      <c r="D171" s="15"/>
      <c r="E171" s="15"/>
      <c r="F171" s="15"/>
      <c r="G171" s="51"/>
      <c r="H171" s="51"/>
      <c r="I171" s="51"/>
      <c r="J171" s="51"/>
      <c r="K171" s="51"/>
      <c r="L171" s="51"/>
      <c r="M171" s="51"/>
      <c r="N171" s="51"/>
      <c r="O171" s="51"/>
    </row>
    <row r="172" spans="1:15" s="7" customFormat="1" ht="36" customHeight="1" x14ac:dyDescent="0.3">
      <c r="A172" s="51"/>
      <c r="C172" s="15"/>
      <c r="D172" s="15"/>
      <c r="E172" s="15"/>
      <c r="F172" s="15"/>
      <c r="G172" s="51"/>
      <c r="H172" s="51"/>
      <c r="I172" s="51"/>
      <c r="J172" s="51"/>
      <c r="K172" s="51"/>
      <c r="L172" s="51"/>
      <c r="M172" s="51"/>
      <c r="N172" s="51"/>
      <c r="O172" s="51"/>
    </row>
    <row r="173" spans="1:15" s="7" customFormat="1" ht="36" customHeight="1" x14ac:dyDescent="0.3">
      <c r="A173" s="51"/>
      <c r="C173" s="15"/>
      <c r="D173" s="15"/>
      <c r="E173" s="15"/>
      <c r="F173" s="15"/>
      <c r="G173" s="51"/>
      <c r="H173" s="51"/>
      <c r="I173" s="51"/>
      <c r="J173" s="51"/>
      <c r="K173" s="51"/>
      <c r="L173" s="51"/>
      <c r="M173" s="51"/>
      <c r="N173" s="51"/>
      <c r="O173" s="51"/>
    </row>
    <row r="174" spans="1:15" s="7" customFormat="1" ht="36" customHeight="1" x14ac:dyDescent="0.3">
      <c r="A174" s="51"/>
      <c r="C174" s="15"/>
      <c r="D174" s="15"/>
      <c r="E174" s="15"/>
      <c r="F174" s="15"/>
      <c r="G174" s="51"/>
      <c r="H174" s="51"/>
      <c r="I174" s="51"/>
      <c r="J174" s="51"/>
      <c r="K174" s="51"/>
      <c r="L174" s="51"/>
      <c r="M174" s="51"/>
      <c r="N174" s="51"/>
      <c r="O174" s="51"/>
    </row>
    <row r="175" spans="1:15" s="7" customFormat="1" ht="36" customHeight="1" x14ac:dyDescent="0.3">
      <c r="A175" s="51"/>
      <c r="C175" s="15"/>
      <c r="D175" s="15"/>
      <c r="E175" s="15"/>
      <c r="F175" s="15"/>
      <c r="G175" s="51"/>
      <c r="H175" s="51"/>
      <c r="I175" s="51"/>
      <c r="J175" s="51"/>
      <c r="K175" s="51"/>
      <c r="L175" s="51"/>
      <c r="M175" s="51"/>
      <c r="N175" s="51"/>
      <c r="O175" s="51"/>
    </row>
    <row r="176" spans="1:15" s="7" customFormat="1" ht="36" customHeight="1" x14ac:dyDescent="0.3">
      <c r="A176" s="51"/>
      <c r="B176" s="2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4"/>
      <c r="N176" s="4"/>
      <c r="O176" s="4"/>
    </row>
    <row r="177" spans="1:15" s="7" customFormat="1" ht="36" customHeight="1" x14ac:dyDescent="0.3">
      <c r="A177" s="51"/>
      <c r="B177" s="2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4"/>
      <c r="N177" s="4"/>
      <c r="O177" s="4"/>
    </row>
    <row r="178" spans="1:15" s="7" customFormat="1" ht="36" customHeight="1" x14ac:dyDescent="0.3">
      <c r="A178" s="4"/>
      <c r="B178" s="2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4"/>
      <c r="N178" s="4"/>
      <c r="O178" s="4"/>
    </row>
    <row r="179" spans="1:15" s="7" customFormat="1" ht="36" customHeight="1" x14ac:dyDescent="0.3">
      <c r="A179" s="4"/>
      <c r="B179" s="2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4"/>
      <c r="N179" s="4"/>
      <c r="O179" s="4"/>
    </row>
    <row r="180" spans="1:15" s="7" customFormat="1" ht="36" customHeight="1" x14ac:dyDescent="0.3">
      <c r="A180" s="4"/>
      <c r="B180" s="2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4"/>
      <c r="N180" s="4"/>
      <c r="O180" s="4"/>
    </row>
    <row r="181" spans="1:15" s="7" customFormat="1" ht="36" customHeight="1" x14ac:dyDescent="0.3">
      <c r="A181" s="4"/>
      <c r="B181" s="2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4"/>
      <c r="N181" s="4"/>
      <c r="O181" s="4"/>
    </row>
  </sheetData>
  <mergeCells count="8">
    <mergeCell ref="E111:F111"/>
    <mergeCell ref="J111:K111"/>
    <mergeCell ref="N111:O111"/>
    <mergeCell ref="M116:O116"/>
    <mergeCell ref="A5:O5"/>
    <mergeCell ref="A6:O6"/>
    <mergeCell ref="A7:O7"/>
    <mergeCell ref="A108:F108"/>
  </mergeCells>
  <printOptions horizontalCentered="1"/>
  <pageMargins left="0.7" right="0.7" top="0.75" bottom="0.75" header="0.3" footer="0.3"/>
  <pageSetup paperSize="5" scale="39" fitToHeight="0" orientation="landscape" r:id="rId1"/>
  <headerFooter>
    <oddFooter>&amp;CPágina &amp;P / &amp;N</oddFooter>
  </headerFooter>
  <rowBreaks count="2" manualBreakCount="2">
    <brk id="73" max="15" man="1"/>
    <brk id="98" max="15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79"/>
  <sheetViews>
    <sheetView showGridLines="0" topLeftCell="B1" zoomScale="80" zoomScaleNormal="80" zoomScaleSheetLayoutView="73" workbookViewId="0">
      <selection activeCell="E13" sqref="E13"/>
    </sheetView>
  </sheetViews>
  <sheetFormatPr baseColWidth="10" defaultColWidth="9.1796875" defaultRowHeight="12.5" x14ac:dyDescent="0.25"/>
  <cols>
    <col min="1" max="1" width="9.1796875" style="2"/>
    <col min="2" max="2" width="6.54296875" style="5" customWidth="1"/>
    <col min="3" max="3" width="24.453125" style="2" customWidth="1"/>
    <col min="4" max="4" width="28.1796875" style="2" customWidth="1"/>
    <col min="5" max="5" width="25.453125" style="2" customWidth="1"/>
    <col min="6" max="6" width="21.81640625" style="5" customWidth="1"/>
    <col min="7" max="7" width="22.54296875" style="5" customWidth="1"/>
    <col min="8" max="8" width="18.26953125" style="2" customWidth="1"/>
    <col min="9" max="10" width="13.26953125" style="2" customWidth="1"/>
    <col min="11" max="11" width="12.7265625" style="2" customWidth="1"/>
    <col min="12" max="12" width="14.26953125" style="2" customWidth="1"/>
    <col min="13" max="13" width="16.453125" style="2" customWidth="1"/>
    <col min="14" max="16" width="13.26953125" style="2" customWidth="1"/>
    <col min="17" max="16384" width="9.1796875" style="2"/>
  </cols>
  <sheetData>
    <row r="1" spans="2:21" ht="37.5" customHeight="1" x14ac:dyDescent="0.25"/>
    <row r="2" spans="2:21" ht="37.5" customHeight="1" x14ac:dyDescent="0.25"/>
    <row r="3" spans="2:21" ht="37.5" customHeight="1" x14ac:dyDescent="0.3">
      <c r="S3" s="9"/>
    </row>
    <row r="4" spans="2:21" ht="19.5" customHeight="1" x14ac:dyDescent="0.3"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2:21" ht="9.75" customHeight="1" x14ac:dyDescent="0.3">
      <c r="B5" s="16"/>
      <c r="C5" s="4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2:21" ht="21.75" customHeight="1" x14ac:dyDescent="0.35">
      <c r="B6" s="142" t="s">
        <v>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</row>
    <row r="7" spans="2:21" ht="26.25" customHeight="1" x14ac:dyDescent="0.35">
      <c r="B7" s="142" t="s">
        <v>547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</row>
    <row r="8" spans="2:21" ht="10.5" customHeight="1" x14ac:dyDescent="0.25">
      <c r="C8" s="17"/>
      <c r="D8" s="17"/>
      <c r="F8" s="18"/>
      <c r="G8" s="18"/>
      <c r="H8" s="17"/>
      <c r="I8" s="17"/>
      <c r="J8" s="17"/>
      <c r="L8" s="17"/>
      <c r="N8" s="17"/>
      <c r="O8" s="17"/>
    </row>
    <row r="9" spans="2:21" s="6" customFormat="1" ht="10" x14ac:dyDescent="0.2">
      <c r="B9" s="148" t="s">
        <v>179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</row>
    <row r="10" spans="2:21" ht="14.25" customHeight="1" thickBot="1" x14ac:dyDescent="0.3">
      <c r="C10" s="17"/>
      <c r="D10" s="17"/>
      <c r="F10" s="18"/>
      <c r="G10" s="18"/>
      <c r="H10" s="17"/>
      <c r="I10" s="17"/>
      <c r="J10" s="17"/>
      <c r="L10" s="17"/>
      <c r="N10" s="17"/>
      <c r="O10" s="17"/>
    </row>
    <row r="11" spans="2:21" s="3" customFormat="1" ht="29.25" customHeight="1" x14ac:dyDescent="0.25">
      <c r="B11" s="60" t="s">
        <v>180</v>
      </c>
      <c r="C11" s="61" t="s">
        <v>3</v>
      </c>
      <c r="D11" s="61" t="s">
        <v>181</v>
      </c>
      <c r="E11" s="61" t="s">
        <v>5</v>
      </c>
      <c r="F11" s="61" t="s">
        <v>6</v>
      </c>
      <c r="G11" s="61" t="s">
        <v>444</v>
      </c>
      <c r="H11" s="61" t="s">
        <v>182</v>
      </c>
      <c r="I11" s="61" t="s">
        <v>9</v>
      </c>
      <c r="J11" s="61" t="s">
        <v>10</v>
      </c>
      <c r="K11" s="61" t="s">
        <v>11</v>
      </c>
      <c r="L11" s="61" t="s">
        <v>12</v>
      </c>
      <c r="M11" s="61" t="s">
        <v>13</v>
      </c>
      <c r="N11" s="61" t="s">
        <v>14</v>
      </c>
      <c r="O11" s="61" t="s">
        <v>15</v>
      </c>
      <c r="P11" s="62" t="s">
        <v>183</v>
      </c>
    </row>
    <row r="12" spans="2:21" s="3" customFormat="1" ht="32.15" customHeight="1" x14ac:dyDescent="0.25">
      <c r="B12" s="63">
        <v>1</v>
      </c>
      <c r="C12" s="64" t="s">
        <v>184</v>
      </c>
      <c r="D12" s="63" t="s">
        <v>185</v>
      </c>
      <c r="E12" s="63" t="s">
        <v>186</v>
      </c>
      <c r="F12" s="63" t="s">
        <v>187</v>
      </c>
      <c r="G12" s="63" t="s">
        <v>24</v>
      </c>
      <c r="H12" s="65">
        <v>15000</v>
      </c>
      <c r="I12" s="66">
        <v>0</v>
      </c>
      <c r="J12" s="65">
        <v>15000</v>
      </c>
      <c r="K12" s="65">
        <v>0</v>
      </c>
      <c r="L12" s="66">
        <v>0</v>
      </c>
      <c r="M12" s="65">
        <v>0</v>
      </c>
      <c r="N12" s="66">
        <v>0</v>
      </c>
      <c r="O12" s="65">
        <v>0</v>
      </c>
      <c r="P12" s="66">
        <v>15000</v>
      </c>
    </row>
    <row r="13" spans="2:21" s="3" customFormat="1" ht="32.15" customHeight="1" x14ac:dyDescent="0.25">
      <c r="B13" s="63">
        <v>2</v>
      </c>
      <c r="C13" s="64" t="s">
        <v>188</v>
      </c>
      <c r="D13" s="63" t="s">
        <v>185</v>
      </c>
      <c r="E13" s="63" t="s">
        <v>186</v>
      </c>
      <c r="F13" s="63" t="s">
        <v>187</v>
      </c>
      <c r="G13" s="63" t="s">
        <v>21</v>
      </c>
      <c r="H13" s="66">
        <v>15000</v>
      </c>
      <c r="I13" s="65">
        <v>0</v>
      </c>
      <c r="J13" s="65">
        <v>15000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6">
        <v>15000</v>
      </c>
    </row>
    <row r="14" spans="2:21" s="3" customFormat="1" ht="32.15" customHeight="1" x14ac:dyDescent="0.25">
      <c r="B14" s="63">
        <v>3</v>
      </c>
      <c r="C14" s="64" t="s">
        <v>189</v>
      </c>
      <c r="D14" s="63" t="s">
        <v>185</v>
      </c>
      <c r="E14" s="63" t="s">
        <v>186</v>
      </c>
      <c r="F14" s="63" t="s">
        <v>187</v>
      </c>
      <c r="G14" s="63" t="s">
        <v>24</v>
      </c>
      <c r="H14" s="66">
        <v>50000</v>
      </c>
      <c r="I14" s="65">
        <v>0</v>
      </c>
      <c r="J14" s="65">
        <v>50000</v>
      </c>
      <c r="K14" s="65">
        <v>0</v>
      </c>
      <c r="L14" s="65">
        <v>2297.25</v>
      </c>
      <c r="M14" s="65">
        <v>0</v>
      </c>
      <c r="N14" s="65">
        <v>0</v>
      </c>
      <c r="O14" s="65">
        <v>2297.25</v>
      </c>
      <c r="P14" s="66">
        <v>47702.75</v>
      </c>
      <c r="U14" s="55"/>
    </row>
    <row r="15" spans="2:21" s="3" customFormat="1" ht="32.15" customHeight="1" x14ac:dyDescent="0.25">
      <c r="B15" s="63">
        <v>4</v>
      </c>
      <c r="C15" s="64" t="s">
        <v>190</v>
      </c>
      <c r="D15" s="63" t="s">
        <v>185</v>
      </c>
      <c r="E15" s="63" t="s">
        <v>186</v>
      </c>
      <c r="F15" s="63" t="s">
        <v>187</v>
      </c>
      <c r="G15" s="63" t="s">
        <v>24</v>
      </c>
      <c r="H15" s="66">
        <v>50000</v>
      </c>
      <c r="I15" s="65">
        <v>0</v>
      </c>
      <c r="J15" s="65">
        <v>50000</v>
      </c>
      <c r="K15" s="65">
        <v>0</v>
      </c>
      <c r="L15" s="65">
        <v>2297.25</v>
      </c>
      <c r="M15" s="65">
        <v>0</v>
      </c>
      <c r="N15" s="65">
        <v>0</v>
      </c>
      <c r="O15" s="65">
        <v>2297.25</v>
      </c>
      <c r="P15" s="66">
        <v>47702.75</v>
      </c>
    </row>
    <row r="16" spans="2:21" s="3" customFormat="1" ht="32.15" customHeight="1" x14ac:dyDescent="0.25">
      <c r="B16" s="63">
        <v>5</v>
      </c>
      <c r="C16" s="64" t="s">
        <v>191</v>
      </c>
      <c r="D16" s="63" t="s">
        <v>185</v>
      </c>
      <c r="E16" s="63" t="s">
        <v>186</v>
      </c>
      <c r="F16" s="63" t="s">
        <v>187</v>
      </c>
      <c r="G16" s="63" t="s">
        <v>21</v>
      </c>
      <c r="H16" s="66">
        <v>15000</v>
      </c>
      <c r="I16" s="65">
        <v>0</v>
      </c>
      <c r="J16" s="65">
        <v>15000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6">
        <v>15000</v>
      </c>
    </row>
    <row r="17" spans="2:17" s="3" customFormat="1" ht="31.5" customHeight="1" x14ac:dyDescent="0.25">
      <c r="B17" s="63">
        <v>6</v>
      </c>
      <c r="C17" s="64" t="s">
        <v>376</v>
      </c>
      <c r="D17" s="63" t="s">
        <v>185</v>
      </c>
      <c r="E17" s="63" t="s">
        <v>186</v>
      </c>
      <c r="F17" s="63" t="s">
        <v>187</v>
      </c>
      <c r="G17" s="63" t="s">
        <v>21</v>
      </c>
      <c r="H17" s="66">
        <v>15000</v>
      </c>
      <c r="I17" s="65">
        <v>0</v>
      </c>
      <c r="J17" s="65">
        <v>15000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6">
        <v>15000</v>
      </c>
    </row>
    <row r="18" spans="2:17" s="3" customFormat="1" ht="31.5" customHeight="1" x14ac:dyDescent="0.25">
      <c r="B18" s="63">
        <v>7</v>
      </c>
      <c r="C18" s="64" t="s">
        <v>541</v>
      </c>
      <c r="D18" s="63" t="s">
        <v>185</v>
      </c>
      <c r="E18" s="63" t="s">
        <v>186</v>
      </c>
      <c r="F18" s="63" t="s">
        <v>187</v>
      </c>
      <c r="G18" s="63" t="s">
        <v>24</v>
      </c>
      <c r="H18" s="66">
        <v>15000</v>
      </c>
      <c r="I18" s="65">
        <v>0</v>
      </c>
      <c r="J18" s="65">
        <v>15000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6">
        <v>15000</v>
      </c>
    </row>
    <row r="19" spans="2:17" s="3" customFormat="1" ht="31.5" customHeight="1" x14ac:dyDescent="0.25">
      <c r="B19" s="63">
        <v>8</v>
      </c>
      <c r="C19" s="64" t="s">
        <v>499</v>
      </c>
      <c r="D19" s="63" t="s">
        <v>185</v>
      </c>
      <c r="E19" s="63" t="s">
        <v>186</v>
      </c>
      <c r="F19" s="63" t="s">
        <v>187</v>
      </c>
      <c r="G19" s="63" t="s">
        <v>24</v>
      </c>
      <c r="H19" s="66">
        <v>15000</v>
      </c>
      <c r="I19" s="65">
        <v>0</v>
      </c>
      <c r="J19" s="65">
        <v>15000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6">
        <v>15000</v>
      </c>
    </row>
    <row r="20" spans="2:17" ht="31.5" customHeight="1" x14ac:dyDescent="0.25">
      <c r="B20" s="149" t="s">
        <v>176</v>
      </c>
      <c r="C20" s="149"/>
      <c r="D20" s="149"/>
      <c r="E20" s="149"/>
      <c r="F20" s="149"/>
      <c r="G20" s="149"/>
      <c r="H20" s="56">
        <f>SUM(H12:H19)</f>
        <v>190000</v>
      </c>
      <c r="I20" s="56">
        <f>SUM(I12:I17)</f>
        <v>0</v>
      </c>
      <c r="J20" s="56">
        <f>SUM(H12:H19)</f>
        <v>190000</v>
      </c>
      <c r="K20" s="56">
        <f>SUM(K12:K17)</f>
        <v>0</v>
      </c>
      <c r="L20" s="56">
        <f>SUM(L12:L19)</f>
        <v>4594.5</v>
      </c>
      <c r="M20" s="56">
        <f>SUM(M12:M17)</f>
        <v>0</v>
      </c>
      <c r="N20" s="56">
        <f>SUM(N12:N17)</f>
        <v>0</v>
      </c>
      <c r="O20" s="56">
        <f>SUM(O12:O17)</f>
        <v>4594.5</v>
      </c>
      <c r="P20" s="56">
        <f>SUM(P12:P19)</f>
        <v>185405.5</v>
      </c>
    </row>
    <row r="21" spans="2:17" ht="21.75" customHeight="1" x14ac:dyDescent="0.25">
      <c r="J21" s="54"/>
    </row>
    <row r="22" spans="2:17" ht="21.75" customHeight="1" x14ac:dyDescent="0.3">
      <c r="D22" s="8" t="s">
        <v>177</v>
      </c>
      <c r="G22" s="139" t="s">
        <v>178</v>
      </c>
      <c r="H22" s="139"/>
      <c r="L22" s="139" t="s">
        <v>178</v>
      </c>
      <c r="M22" s="139"/>
    </row>
    <row r="23" spans="2:17" s="5" customFormat="1" ht="21.75" customHeight="1" x14ac:dyDescent="0.3">
      <c r="C23" s="2"/>
      <c r="E23" s="9"/>
      <c r="F23" s="8"/>
      <c r="I23" s="9"/>
      <c r="J23" s="10"/>
      <c r="K23" s="9"/>
      <c r="N23" s="2"/>
      <c r="O23" s="2"/>
      <c r="P23" s="2"/>
      <c r="Q23" s="2"/>
    </row>
    <row r="24" spans="2:17" s="5" customFormat="1" ht="21.75" customHeight="1" x14ac:dyDescent="0.3">
      <c r="C24" s="2"/>
      <c r="D24" s="11"/>
      <c r="E24" s="9"/>
      <c r="F24" s="8"/>
      <c r="G24" s="12"/>
      <c r="H24" s="13"/>
      <c r="I24" s="9"/>
      <c r="J24" s="10"/>
      <c r="K24" s="9"/>
      <c r="L24" s="11"/>
      <c r="M24" s="11"/>
      <c r="N24" s="2"/>
      <c r="O24" s="2"/>
      <c r="P24" s="2"/>
      <c r="Q24" s="2"/>
    </row>
    <row r="25" spans="2:17" s="5" customFormat="1" ht="21.75" customHeight="1" x14ac:dyDescent="0.3">
      <c r="C25" s="2"/>
      <c r="D25" s="8" t="s">
        <v>350</v>
      </c>
      <c r="E25" s="9"/>
      <c r="F25" s="8"/>
      <c r="G25" s="139" t="s">
        <v>349</v>
      </c>
      <c r="H25" s="139"/>
      <c r="I25" s="9"/>
      <c r="J25" s="10"/>
      <c r="K25" s="9"/>
      <c r="L25" s="139" t="s">
        <v>194</v>
      </c>
      <c r="M25" s="139"/>
      <c r="N25" s="2"/>
      <c r="O25" s="2"/>
      <c r="P25" s="2"/>
      <c r="Q25" s="2"/>
    </row>
    <row r="26" spans="2:17" s="5" customFormat="1" ht="21.75" customHeight="1" x14ac:dyDescent="0.3">
      <c r="C26" s="2"/>
      <c r="E26" s="9"/>
      <c r="F26" s="8"/>
      <c r="I26" s="9"/>
      <c r="J26" s="10"/>
      <c r="K26" s="9"/>
      <c r="N26" s="2"/>
      <c r="O26" s="2"/>
      <c r="P26" s="2"/>
      <c r="Q26" s="2"/>
    </row>
    <row r="27" spans="2:17" s="5" customFormat="1" ht="21.75" customHeight="1" x14ac:dyDescent="0.3">
      <c r="C27" s="2"/>
      <c r="E27" s="9"/>
      <c r="F27" s="8"/>
      <c r="I27" s="9"/>
      <c r="J27" s="10"/>
      <c r="K27" s="9"/>
      <c r="N27" s="2"/>
      <c r="O27" s="2"/>
      <c r="P27" s="2"/>
      <c r="Q27" s="2"/>
    </row>
    <row r="28" spans="2:17" s="5" customFormat="1" ht="21.75" customHeight="1" x14ac:dyDescent="0.25">
      <c r="C28" s="2"/>
      <c r="D28" s="2"/>
      <c r="E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5" customFormat="1" ht="21.75" customHeight="1" x14ac:dyDescent="0.25">
      <c r="C29" s="2"/>
      <c r="D29" s="2"/>
      <c r="E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5" customFormat="1" ht="21.75" customHeight="1" x14ac:dyDescent="0.25">
      <c r="C30" s="2"/>
      <c r="D30" s="2"/>
      <c r="E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5" customFormat="1" ht="21.75" customHeight="1" x14ac:dyDescent="0.25">
      <c r="C31" s="2"/>
      <c r="D31" s="2"/>
      <c r="E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5" customFormat="1" ht="21.75" customHeight="1" x14ac:dyDescent="0.25">
      <c r="C32" s="2"/>
      <c r="D32" s="2"/>
      <c r="E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5" customFormat="1" ht="21.75" customHeight="1" x14ac:dyDescent="0.25">
      <c r="C33" s="2"/>
      <c r="D33" s="2"/>
      <c r="E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5" customFormat="1" ht="21.75" customHeight="1" x14ac:dyDescent="0.25">
      <c r="C34" s="2"/>
      <c r="D34" s="2"/>
      <c r="E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5" customFormat="1" ht="21.75" customHeight="1" x14ac:dyDescent="0.25">
      <c r="C35" s="2"/>
      <c r="D35" s="2"/>
      <c r="E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5" customFormat="1" ht="21.75" customHeight="1" x14ac:dyDescent="0.25">
      <c r="C36" s="2"/>
      <c r="D36" s="2"/>
      <c r="E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5" customFormat="1" ht="21.75" customHeight="1" x14ac:dyDescent="0.25">
      <c r="C37" s="2"/>
      <c r="D37" s="2"/>
      <c r="E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ht="21.75" customHeight="1" x14ac:dyDescent="0.25">
      <c r="B38" s="2"/>
    </row>
    <row r="39" spans="2:17" ht="21.75" customHeight="1" x14ac:dyDescent="0.25">
      <c r="B39" s="2"/>
    </row>
    <row r="40" spans="2:17" ht="21.75" customHeight="1" x14ac:dyDescent="0.25">
      <c r="B40" s="2"/>
    </row>
    <row r="41" spans="2:17" ht="21.75" customHeight="1" x14ac:dyDescent="0.25">
      <c r="B41" s="2"/>
    </row>
    <row r="42" spans="2:17" ht="21.75" customHeight="1" x14ac:dyDescent="0.25">
      <c r="B42" s="2"/>
    </row>
    <row r="43" spans="2:17" ht="21.75" customHeight="1" x14ac:dyDescent="0.25"/>
    <row r="44" spans="2:17" ht="21.75" customHeight="1" x14ac:dyDescent="0.25"/>
    <row r="45" spans="2:17" ht="21.75" customHeight="1" x14ac:dyDescent="0.25"/>
    <row r="52" spans="2:7" s="1" customFormat="1" ht="36" customHeight="1" x14ac:dyDescent="0.25">
      <c r="B52" s="14"/>
      <c r="F52" s="14"/>
      <c r="G52" s="14"/>
    </row>
    <row r="53" spans="2:7" s="1" customFormat="1" ht="36" customHeight="1" x14ac:dyDescent="0.25">
      <c r="B53" s="14"/>
      <c r="F53" s="14"/>
      <c r="G53" s="14"/>
    </row>
    <row r="55" spans="2:7" ht="36" customHeight="1" x14ac:dyDescent="0.25"/>
    <row r="56" spans="2:7" ht="36" customHeight="1" x14ac:dyDescent="0.25"/>
    <row r="57" spans="2:7" ht="36" customHeight="1" x14ac:dyDescent="0.25"/>
    <row r="58" spans="2:7" ht="36" customHeight="1" x14ac:dyDescent="0.25"/>
    <row r="66" spans="2:2" s="7" customFormat="1" ht="36" customHeight="1" x14ac:dyDescent="0.3">
      <c r="B66" s="15"/>
    </row>
    <row r="67" spans="2:2" s="7" customFormat="1" ht="36" customHeight="1" x14ac:dyDescent="0.3">
      <c r="B67" s="15"/>
    </row>
    <row r="68" spans="2:2" s="7" customFormat="1" ht="36" customHeight="1" x14ac:dyDescent="0.3">
      <c r="B68" s="15"/>
    </row>
    <row r="69" spans="2:2" s="7" customFormat="1" ht="36" customHeight="1" x14ac:dyDescent="0.3">
      <c r="B69" s="15"/>
    </row>
    <row r="70" spans="2:2" s="7" customFormat="1" ht="36" customHeight="1" x14ac:dyDescent="0.3">
      <c r="B70" s="15"/>
    </row>
    <row r="71" spans="2:2" s="7" customFormat="1" ht="36" customHeight="1" x14ac:dyDescent="0.3">
      <c r="B71" s="15"/>
    </row>
    <row r="72" spans="2:2" s="7" customFormat="1" ht="36" customHeight="1" x14ac:dyDescent="0.3">
      <c r="B72" s="15"/>
    </row>
    <row r="73" spans="2:2" s="7" customFormat="1" ht="36" customHeight="1" x14ac:dyDescent="0.3">
      <c r="B73" s="15"/>
    </row>
    <row r="74" spans="2:2" s="7" customFormat="1" ht="36" customHeight="1" x14ac:dyDescent="0.3">
      <c r="B74" s="15"/>
    </row>
    <row r="75" spans="2:2" s="7" customFormat="1" ht="36" customHeight="1" x14ac:dyDescent="0.3">
      <c r="B75" s="15"/>
    </row>
    <row r="76" spans="2:2" s="7" customFormat="1" ht="36" customHeight="1" x14ac:dyDescent="0.3">
      <c r="B76" s="15"/>
    </row>
    <row r="77" spans="2:2" s="7" customFormat="1" ht="36" customHeight="1" x14ac:dyDescent="0.3">
      <c r="B77" s="15"/>
    </row>
    <row r="78" spans="2:2" s="7" customFormat="1" ht="36" customHeight="1" x14ac:dyDescent="0.3">
      <c r="B78" s="15"/>
    </row>
    <row r="79" spans="2:2" s="7" customFormat="1" ht="36" customHeight="1" x14ac:dyDescent="0.3">
      <c r="B79" s="15"/>
    </row>
  </sheetData>
  <mergeCells count="9">
    <mergeCell ref="G22:H22"/>
    <mergeCell ref="L22:M22"/>
    <mergeCell ref="G25:H25"/>
    <mergeCell ref="L25:M25"/>
    <mergeCell ref="B4:P4"/>
    <mergeCell ref="B7:P7"/>
    <mergeCell ref="B9:P9"/>
    <mergeCell ref="B6:P6"/>
    <mergeCell ref="B20:G20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41"/>
  <sheetViews>
    <sheetView topLeftCell="E1" zoomScale="90" zoomScaleNormal="90" zoomScaleSheetLayoutView="42" workbookViewId="0">
      <selection activeCell="P21" sqref="P21"/>
    </sheetView>
  </sheetViews>
  <sheetFormatPr baseColWidth="10" defaultColWidth="11.54296875" defaultRowHeight="12.5" x14ac:dyDescent="0.25"/>
  <cols>
    <col min="1" max="1" width="1.54296875" style="2" customWidth="1"/>
    <col min="2" max="2" width="6.26953125" style="2" customWidth="1"/>
    <col min="3" max="3" width="38.54296875" style="2" customWidth="1"/>
    <col min="4" max="4" width="69.81640625" style="2" customWidth="1"/>
    <col min="5" max="5" width="58.26953125" style="2" customWidth="1"/>
    <col min="6" max="6" width="27.1796875" style="2" customWidth="1"/>
    <col min="7" max="7" width="14.54296875" style="5" customWidth="1"/>
    <col min="8" max="8" width="13.453125" style="2" bestFit="1" customWidth="1"/>
    <col min="9" max="9" width="9.81640625" style="2" bestFit="1" customWidth="1"/>
    <col min="10" max="10" width="13.453125" style="2" bestFit="1" customWidth="1"/>
    <col min="11" max="11" width="11.453125" style="2" customWidth="1"/>
    <col min="12" max="12" width="12.26953125" style="2" bestFit="1" customWidth="1"/>
    <col min="13" max="13" width="10.453125" style="2" customWidth="1"/>
    <col min="14" max="14" width="11.26953125" style="2" bestFit="1" customWidth="1"/>
    <col min="15" max="15" width="15" style="2" customWidth="1"/>
    <col min="16" max="16" width="14.81640625" style="2" customWidth="1"/>
    <col min="17" max="16384" width="11.54296875" style="2"/>
  </cols>
  <sheetData>
    <row r="6" spans="1:16" x14ac:dyDescent="0.25">
      <c r="C6" s="47"/>
    </row>
    <row r="7" spans="1:16" x14ac:dyDescent="0.25">
      <c r="B7" s="4"/>
      <c r="F7" s="5"/>
    </row>
    <row r="8" spans="1:16" x14ac:dyDescent="0.25">
      <c r="B8" s="4"/>
      <c r="F8" s="5"/>
    </row>
    <row r="9" spans="1:16" x14ac:dyDescent="0.25">
      <c r="B9" s="4"/>
      <c r="F9" s="5"/>
    </row>
    <row r="10" spans="1:16" x14ac:dyDescent="0.25">
      <c r="G10" s="2"/>
    </row>
    <row r="11" spans="1:16" ht="15.5" x14ac:dyDescent="0.35">
      <c r="B11" s="142" t="s">
        <v>0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</row>
    <row r="12" spans="1:16" ht="15.5" x14ac:dyDescent="0.35">
      <c r="B12" s="142" t="s">
        <v>548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</row>
    <row r="13" spans="1:16" x14ac:dyDescent="0.25">
      <c r="A13" s="6"/>
      <c r="B13" s="148" t="s">
        <v>195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</row>
    <row r="14" spans="1:16" ht="13" thickBot="1" x14ac:dyDescent="0.3">
      <c r="B14" s="4"/>
      <c r="C14" s="17"/>
      <c r="D14" s="17"/>
      <c r="F14" s="18"/>
      <c r="G14" s="18"/>
      <c r="H14" s="17"/>
      <c r="I14" s="17"/>
      <c r="J14" s="17"/>
      <c r="L14" s="17"/>
      <c r="N14" s="17"/>
      <c r="O14" s="17"/>
    </row>
    <row r="15" spans="1:16" ht="28.5" customHeight="1" thickBot="1" x14ac:dyDescent="0.3">
      <c r="B15" s="60" t="s">
        <v>180</v>
      </c>
      <c r="C15" s="61" t="s">
        <v>3</v>
      </c>
      <c r="D15" s="61" t="s">
        <v>390</v>
      </c>
      <c r="E15" s="61" t="s">
        <v>5</v>
      </c>
      <c r="F15" s="61" t="s">
        <v>6</v>
      </c>
      <c r="G15" s="61" t="s">
        <v>444</v>
      </c>
      <c r="H15" s="61" t="s">
        <v>182</v>
      </c>
      <c r="I15" s="61" t="s">
        <v>9</v>
      </c>
      <c r="J15" s="61" t="s">
        <v>10</v>
      </c>
      <c r="K15" s="61" t="s">
        <v>11</v>
      </c>
      <c r="L15" s="61" t="s">
        <v>12</v>
      </c>
      <c r="M15" s="61" t="s">
        <v>13</v>
      </c>
      <c r="N15" s="61" t="s">
        <v>14</v>
      </c>
      <c r="O15" s="61" t="s">
        <v>15</v>
      </c>
      <c r="P15" s="62" t="s">
        <v>183</v>
      </c>
    </row>
    <row r="16" spans="1:16" ht="24" customHeight="1" x14ac:dyDescent="0.25">
      <c r="A16"/>
      <c r="B16" s="67">
        <v>1</v>
      </c>
      <c r="C16" s="68" t="s">
        <v>54</v>
      </c>
      <c r="D16" s="68" t="s">
        <v>393</v>
      </c>
      <c r="E16" s="68" t="s">
        <v>56</v>
      </c>
      <c r="F16" s="68" t="s">
        <v>29</v>
      </c>
      <c r="G16" s="69" t="s">
        <v>21</v>
      </c>
      <c r="H16" s="70">
        <v>20000</v>
      </c>
      <c r="I16" s="71">
        <v>0</v>
      </c>
      <c r="J16" s="70">
        <v>20000</v>
      </c>
      <c r="K16" s="70">
        <v>574</v>
      </c>
      <c r="L16" s="70">
        <v>0</v>
      </c>
      <c r="M16" s="70">
        <v>608</v>
      </c>
      <c r="N16" s="72">
        <v>0</v>
      </c>
      <c r="O16" s="70">
        <v>1182</v>
      </c>
      <c r="P16" s="73">
        <v>18818</v>
      </c>
    </row>
    <row r="17" spans="1:16" ht="24" customHeight="1" x14ac:dyDescent="0.25">
      <c r="B17" s="67">
        <v>2</v>
      </c>
      <c r="C17" s="57" t="s">
        <v>58</v>
      </c>
      <c r="D17" s="57" t="s">
        <v>393</v>
      </c>
      <c r="E17" s="57" t="s">
        <v>411</v>
      </c>
      <c r="F17" s="57" t="s">
        <v>32</v>
      </c>
      <c r="G17" s="63" t="s">
        <v>24</v>
      </c>
      <c r="H17" s="65">
        <v>2666.67</v>
      </c>
      <c r="I17" s="66">
        <v>0</v>
      </c>
      <c r="J17" s="65">
        <v>2666.67</v>
      </c>
      <c r="K17" s="65">
        <v>76.53</v>
      </c>
      <c r="L17" s="70">
        <v>0</v>
      </c>
      <c r="M17" s="70">
        <v>81.069999999999993</v>
      </c>
      <c r="N17" s="70">
        <v>0</v>
      </c>
      <c r="O17" s="70">
        <v>157.6</v>
      </c>
      <c r="P17" s="73">
        <f t="shared" ref="P17:P21" si="0">(J17-O17)</f>
        <v>2509.0700000000002</v>
      </c>
    </row>
    <row r="18" spans="1:16" ht="24" customHeight="1" x14ac:dyDescent="0.25">
      <c r="B18" s="67">
        <v>3</v>
      </c>
      <c r="C18" s="57" t="s">
        <v>60</v>
      </c>
      <c r="D18" s="57" t="s">
        <v>403</v>
      </c>
      <c r="E18" s="57" t="s">
        <v>196</v>
      </c>
      <c r="F18" s="57" t="s">
        <v>20</v>
      </c>
      <c r="G18" s="63" t="s">
        <v>21</v>
      </c>
      <c r="H18" s="65">
        <v>55000</v>
      </c>
      <c r="I18" s="65">
        <v>0</v>
      </c>
      <c r="J18" s="65">
        <v>55000</v>
      </c>
      <c r="K18" s="65">
        <v>1578.5</v>
      </c>
      <c r="L18" s="70">
        <v>12852.74</v>
      </c>
      <c r="M18" s="70">
        <v>1672</v>
      </c>
      <c r="N18" s="70">
        <v>0</v>
      </c>
      <c r="O18" s="70">
        <f t="shared" ref="O18:O24" si="1">SUM(K18:N18)</f>
        <v>16103.24</v>
      </c>
      <c r="P18" s="73">
        <f t="shared" si="0"/>
        <v>38896.76</v>
      </c>
    </row>
    <row r="19" spans="1:16" ht="24" customHeight="1" x14ac:dyDescent="0.25">
      <c r="B19" s="67">
        <v>4</v>
      </c>
      <c r="C19" s="57" t="s">
        <v>78</v>
      </c>
      <c r="D19" s="57" t="s">
        <v>396</v>
      </c>
      <c r="E19" s="57" t="s">
        <v>80</v>
      </c>
      <c r="F19" s="57" t="s">
        <v>29</v>
      </c>
      <c r="G19" s="63" t="s">
        <v>21</v>
      </c>
      <c r="H19" s="65">
        <v>50000</v>
      </c>
      <c r="I19" s="66">
        <v>0</v>
      </c>
      <c r="J19" s="65">
        <v>50000</v>
      </c>
      <c r="K19" s="65">
        <v>1435</v>
      </c>
      <c r="L19" s="70">
        <v>11761.25</v>
      </c>
      <c r="M19" s="70">
        <v>1520</v>
      </c>
      <c r="N19" s="70">
        <v>0</v>
      </c>
      <c r="O19" s="70">
        <f t="shared" si="1"/>
        <v>14716.25</v>
      </c>
      <c r="P19" s="73">
        <f t="shared" si="0"/>
        <v>35283.75</v>
      </c>
    </row>
    <row r="20" spans="1:16" ht="24" customHeight="1" x14ac:dyDescent="0.25">
      <c r="B20" s="67">
        <v>5</v>
      </c>
      <c r="C20" s="57" t="s">
        <v>86</v>
      </c>
      <c r="D20" s="57" t="s">
        <v>397</v>
      </c>
      <c r="E20" s="57" t="s">
        <v>414</v>
      </c>
      <c r="F20" s="57" t="s">
        <v>32</v>
      </c>
      <c r="G20" s="63" t="s">
        <v>21</v>
      </c>
      <c r="H20" s="65">
        <v>16000</v>
      </c>
      <c r="I20" s="66">
        <v>0</v>
      </c>
      <c r="J20" s="65">
        <v>16000</v>
      </c>
      <c r="K20" s="65">
        <v>459.2</v>
      </c>
      <c r="L20" s="70">
        <v>1995.14</v>
      </c>
      <c r="M20" s="70">
        <v>486.4</v>
      </c>
      <c r="N20" s="70">
        <v>0</v>
      </c>
      <c r="O20" s="70">
        <f t="shared" si="1"/>
        <v>2940.7400000000002</v>
      </c>
      <c r="P20" s="73">
        <f t="shared" si="0"/>
        <v>13059.26</v>
      </c>
    </row>
    <row r="21" spans="1:16" ht="24" customHeight="1" x14ac:dyDescent="0.25">
      <c r="A21" s="3"/>
      <c r="B21" s="67">
        <v>6</v>
      </c>
      <c r="C21" s="57" t="s">
        <v>118</v>
      </c>
      <c r="D21" s="57" t="s">
        <v>398</v>
      </c>
      <c r="E21" s="57" t="s">
        <v>119</v>
      </c>
      <c r="F21" s="57" t="s">
        <v>29</v>
      </c>
      <c r="G21" s="63" t="s">
        <v>21</v>
      </c>
      <c r="H21" s="65">
        <v>55000</v>
      </c>
      <c r="I21" s="65">
        <v>0</v>
      </c>
      <c r="J21" s="65">
        <v>55000</v>
      </c>
      <c r="K21" s="65">
        <v>1578.5</v>
      </c>
      <c r="L21" s="70">
        <v>0</v>
      </c>
      <c r="M21" s="70">
        <v>1672</v>
      </c>
      <c r="N21" s="70">
        <v>0</v>
      </c>
      <c r="O21" s="70">
        <v>3250.5</v>
      </c>
      <c r="P21" s="73">
        <f t="shared" si="0"/>
        <v>51749.5</v>
      </c>
    </row>
    <row r="22" spans="1:16" ht="24" customHeight="1" x14ac:dyDescent="0.25">
      <c r="A22"/>
      <c r="B22" s="67">
        <v>7</v>
      </c>
      <c r="C22" s="68" t="s">
        <v>115</v>
      </c>
      <c r="D22" s="68" t="s">
        <v>398</v>
      </c>
      <c r="E22" s="68" t="s">
        <v>117</v>
      </c>
      <c r="F22" s="68" t="s">
        <v>29</v>
      </c>
      <c r="G22" s="69" t="s">
        <v>21</v>
      </c>
      <c r="H22" s="70">
        <v>130000</v>
      </c>
      <c r="I22" s="71">
        <v>0</v>
      </c>
      <c r="J22" s="70">
        <v>130000</v>
      </c>
      <c r="K22" s="70">
        <v>3731</v>
      </c>
      <c r="L22" s="70">
        <v>28255.82</v>
      </c>
      <c r="M22" s="70">
        <v>3952</v>
      </c>
      <c r="N22" s="70">
        <v>0</v>
      </c>
      <c r="O22" s="70">
        <v>35938.82</v>
      </c>
      <c r="P22" s="73">
        <v>94061.18</v>
      </c>
    </row>
    <row r="23" spans="1:16" ht="24" customHeight="1" x14ac:dyDescent="0.25">
      <c r="A23"/>
      <c r="B23" s="67">
        <v>8</v>
      </c>
      <c r="C23" s="68" t="s">
        <v>52</v>
      </c>
      <c r="D23" s="68" t="s">
        <v>456</v>
      </c>
      <c r="E23" s="68" t="s">
        <v>480</v>
      </c>
      <c r="F23" s="68" t="s">
        <v>32</v>
      </c>
      <c r="G23" s="69" t="s">
        <v>21</v>
      </c>
      <c r="H23" s="70">
        <v>11000</v>
      </c>
      <c r="I23" s="71">
        <v>0</v>
      </c>
      <c r="J23" s="70">
        <v>11000</v>
      </c>
      <c r="K23" s="70">
        <v>315.7</v>
      </c>
      <c r="L23" s="70">
        <v>1552.49</v>
      </c>
      <c r="M23" s="70">
        <v>334.4</v>
      </c>
      <c r="N23" s="70">
        <v>0</v>
      </c>
      <c r="O23" s="70">
        <v>2202.59</v>
      </c>
      <c r="P23" s="73">
        <v>8797.41</v>
      </c>
    </row>
    <row r="24" spans="1:16" ht="24" customHeight="1" x14ac:dyDescent="0.25">
      <c r="A24"/>
      <c r="B24" s="67">
        <v>9</v>
      </c>
      <c r="C24" s="68" t="s">
        <v>153</v>
      </c>
      <c r="D24" s="68" t="s">
        <v>401</v>
      </c>
      <c r="E24" s="68" t="s">
        <v>155</v>
      </c>
      <c r="F24" s="68" t="s">
        <v>32</v>
      </c>
      <c r="G24" s="69" t="s">
        <v>21</v>
      </c>
      <c r="H24" s="70">
        <v>65000</v>
      </c>
      <c r="I24" s="71">
        <v>0</v>
      </c>
      <c r="J24" s="70">
        <v>65000</v>
      </c>
      <c r="K24" s="70">
        <v>1865.5</v>
      </c>
      <c r="L24" s="70">
        <v>15289.62</v>
      </c>
      <c r="M24" s="70">
        <v>1976</v>
      </c>
      <c r="N24" s="70">
        <v>0</v>
      </c>
      <c r="O24" s="70">
        <f t="shared" si="1"/>
        <v>19131.120000000003</v>
      </c>
      <c r="P24" s="73">
        <f>(J24-O24)</f>
        <v>45868.88</v>
      </c>
    </row>
    <row r="25" spans="1:16" ht="24" customHeight="1" x14ac:dyDescent="0.25">
      <c r="A25"/>
      <c r="B25" s="97">
        <v>10</v>
      </c>
      <c r="C25" s="68" t="s">
        <v>477</v>
      </c>
      <c r="D25" s="68" t="s">
        <v>491</v>
      </c>
      <c r="E25" s="68" t="s">
        <v>59</v>
      </c>
      <c r="F25" s="68" t="s">
        <v>32</v>
      </c>
      <c r="G25" s="69" t="s">
        <v>21</v>
      </c>
      <c r="H25" s="70">
        <v>16000</v>
      </c>
      <c r="I25" s="71">
        <v>0</v>
      </c>
      <c r="J25" s="70">
        <v>16000</v>
      </c>
      <c r="K25" s="70">
        <v>459.2</v>
      </c>
      <c r="L25" s="70">
        <v>1995.14</v>
      </c>
      <c r="M25" s="70">
        <v>486.4</v>
      </c>
      <c r="N25" s="70">
        <v>0</v>
      </c>
      <c r="O25" s="70">
        <v>2940.74</v>
      </c>
      <c r="P25" s="70">
        <v>13059.26</v>
      </c>
    </row>
    <row r="26" spans="1:16" ht="24" customHeight="1" x14ac:dyDescent="0.25">
      <c r="A26"/>
      <c r="B26" s="67">
        <v>11</v>
      </c>
      <c r="C26" s="92" t="s">
        <v>68</v>
      </c>
      <c r="D26" s="92" t="s">
        <v>492</v>
      </c>
      <c r="E26" s="92" t="s">
        <v>483</v>
      </c>
      <c r="F26" s="92" t="s">
        <v>32</v>
      </c>
      <c r="G26" s="93" t="s">
        <v>24</v>
      </c>
      <c r="H26" s="94">
        <v>25000</v>
      </c>
      <c r="I26" s="95">
        <v>0</v>
      </c>
      <c r="J26" s="94">
        <v>25000</v>
      </c>
      <c r="K26" s="94">
        <v>717.5</v>
      </c>
      <c r="L26" s="94">
        <v>3899.15</v>
      </c>
      <c r="M26" s="94">
        <v>760</v>
      </c>
      <c r="N26" s="94">
        <v>0</v>
      </c>
      <c r="O26" s="94">
        <v>5376.65</v>
      </c>
      <c r="P26" s="96">
        <v>19623.349999999999</v>
      </c>
    </row>
    <row r="27" spans="1:16" ht="24" customHeight="1" x14ac:dyDescent="0.25">
      <c r="A27"/>
      <c r="B27" s="97">
        <v>12</v>
      </c>
      <c r="C27" s="68" t="s">
        <v>478</v>
      </c>
      <c r="D27" s="68" t="s">
        <v>493</v>
      </c>
      <c r="E27" s="68" t="s">
        <v>125</v>
      </c>
      <c r="F27" s="68" t="s">
        <v>32</v>
      </c>
      <c r="G27" s="69" t="s">
        <v>21</v>
      </c>
      <c r="H27" s="70">
        <v>25000</v>
      </c>
      <c r="I27" s="71">
        <v>0</v>
      </c>
      <c r="J27" s="70">
        <v>25000</v>
      </c>
      <c r="K27" s="70">
        <v>717.5</v>
      </c>
      <c r="L27" s="70">
        <v>3984.93</v>
      </c>
      <c r="M27" s="70">
        <v>760</v>
      </c>
      <c r="N27" s="70">
        <v>0</v>
      </c>
      <c r="O27" s="70">
        <v>5462.43</v>
      </c>
      <c r="P27" s="70">
        <v>19537.57</v>
      </c>
    </row>
    <row r="28" spans="1:16" ht="24" customHeight="1" x14ac:dyDescent="0.25">
      <c r="A28"/>
      <c r="B28" s="67">
        <v>13</v>
      </c>
      <c r="C28" s="92" t="s">
        <v>150</v>
      </c>
      <c r="D28" s="92" t="s">
        <v>494</v>
      </c>
      <c r="E28" s="92" t="s">
        <v>495</v>
      </c>
      <c r="F28" s="92" t="s">
        <v>32</v>
      </c>
      <c r="G28" s="93" t="s">
        <v>21</v>
      </c>
      <c r="H28" s="94">
        <v>25000</v>
      </c>
      <c r="I28" s="95">
        <v>0</v>
      </c>
      <c r="J28" s="94">
        <v>25000</v>
      </c>
      <c r="K28" s="94">
        <v>717.5</v>
      </c>
      <c r="L28" s="94">
        <v>3899.15</v>
      </c>
      <c r="M28" s="94">
        <v>760</v>
      </c>
      <c r="N28" s="94">
        <v>0</v>
      </c>
      <c r="O28" s="94">
        <v>5376.65</v>
      </c>
      <c r="P28" s="96">
        <v>19623.349999999999</v>
      </c>
    </row>
    <row r="29" spans="1:16" ht="24" customHeight="1" x14ac:dyDescent="0.25">
      <c r="A29"/>
      <c r="B29" s="97">
        <v>14</v>
      </c>
      <c r="C29" s="68" t="s">
        <v>128</v>
      </c>
      <c r="D29" s="68" t="s">
        <v>493</v>
      </c>
      <c r="E29" s="68" t="s">
        <v>479</v>
      </c>
      <c r="F29" s="68" t="s">
        <v>29</v>
      </c>
      <c r="G29" s="69" t="s">
        <v>24</v>
      </c>
      <c r="H29" s="70">
        <v>60000</v>
      </c>
      <c r="I29" s="71">
        <v>0</v>
      </c>
      <c r="J29" s="70">
        <v>60000</v>
      </c>
      <c r="K29" s="70">
        <v>1722</v>
      </c>
      <c r="L29" s="70">
        <v>12133.16</v>
      </c>
      <c r="M29" s="70">
        <v>1824</v>
      </c>
      <c r="N29" s="70">
        <v>0</v>
      </c>
      <c r="O29" s="70">
        <v>15679.16</v>
      </c>
      <c r="P29" s="70">
        <v>44320.84</v>
      </c>
    </row>
    <row r="30" spans="1:16" ht="29.5" customHeight="1" thickBot="1" x14ac:dyDescent="0.3">
      <c r="A30"/>
      <c r="B30" s="67">
        <v>15</v>
      </c>
      <c r="C30" s="74" t="s">
        <v>355</v>
      </c>
      <c r="D30" s="74" t="s">
        <v>401</v>
      </c>
      <c r="E30" s="74" t="s">
        <v>157</v>
      </c>
      <c r="F30" s="74" t="s">
        <v>32</v>
      </c>
      <c r="G30" s="75" t="s">
        <v>21</v>
      </c>
      <c r="H30" s="76">
        <v>35000</v>
      </c>
      <c r="I30" s="77">
        <v>0</v>
      </c>
      <c r="J30" s="76">
        <v>35000</v>
      </c>
      <c r="K30" s="76">
        <v>1004.5</v>
      </c>
      <c r="L30" s="76">
        <v>5368.48</v>
      </c>
      <c r="M30" s="76">
        <v>1064</v>
      </c>
      <c r="N30" s="76">
        <v>0</v>
      </c>
      <c r="O30" s="76">
        <v>7436.98</v>
      </c>
      <c r="P30" s="78">
        <f>(J30-O30)</f>
        <v>27563.02</v>
      </c>
    </row>
    <row r="31" spans="1:16" ht="24" customHeight="1" thickBot="1" x14ac:dyDescent="0.3">
      <c r="B31" s="152" t="s">
        <v>176</v>
      </c>
      <c r="C31" s="153"/>
      <c r="D31" s="153"/>
      <c r="E31" s="153"/>
      <c r="F31" s="153"/>
      <c r="G31" s="154"/>
      <c r="H31" s="44">
        <f t="shared" ref="H31:P31" si="2">SUM(H16:H30)</f>
        <v>590666.66999999993</v>
      </c>
      <c r="I31" s="44">
        <f t="shared" si="2"/>
        <v>0</v>
      </c>
      <c r="J31" s="44">
        <f t="shared" si="2"/>
        <v>590666.66999999993</v>
      </c>
      <c r="K31" s="44">
        <f t="shared" si="2"/>
        <v>16952.13</v>
      </c>
      <c r="L31" s="44">
        <f t="shared" si="2"/>
        <v>102987.06999999998</v>
      </c>
      <c r="M31" s="44">
        <f t="shared" si="2"/>
        <v>17956.269999999997</v>
      </c>
      <c r="N31" s="44">
        <f t="shared" si="2"/>
        <v>0</v>
      </c>
      <c r="O31" s="44">
        <f t="shared" si="2"/>
        <v>137895.47</v>
      </c>
      <c r="P31" s="45">
        <f t="shared" si="2"/>
        <v>452771.19999999995</v>
      </c>
    </row>
    <row r="34" spans="4:16" ht="14" x14ac:dyDescent="0.3">
      <c r="D34" s="8" t="s">
        <v>177</v>
      </c>
      <c r="F34" s="139" t="s">
        <v>178</v>
      </c>
      <c r="G34" s="139"/>
      <c r="L34" s="139" t="s">
        <v>178</v>
      </c>
      <c r="M34" s="139"/>
      <c r="N34" s="139"/>
    </row>
    <row r="35" spans="4:16" ht="14" x14ac:dyDescent="0.3">
      <c r="E35" s="9"/>
      <c r="F35" s="8"/>
      <c r="K35" s="9"/>
      <c r="L35" s="9"/>
      <c r="M35" s="9"/>
      <c r="N35" s="9"/>
    </row>
    <row r="36" spans="4:16" ht="14" x14ac:dyDescent="0.3">
      <c r="E36" s="9"/>
      <c r="F36" s="8"/>
      <c r="K36" s="9"/>
      <c r="L36" s="9"/>
      <c r="M36" s="9"/>
      <c r="N36" s="9"/>
    </row>
    <row r="37" spans="4:16" ht="14" x14ac:dyDescent="0.3">
      <c r="D37" s="11"/>
      <c r="E37" s="9"/>
      <c r="F37" s="12"/>
      <c r="G37" s="13"/>
      <c r="H37" s="10"/>
      <c r="K37" s="9"/>
      <c r="L37" s="150"/>
      <c r="M37" s="150"/>
      <c r="N37" s="150"/>
      <c r="O37" s="9"/>
      <c r="P37" s="9"/>
    </row>
    <row r="38" spans="4:16" ht="14" x14ac:dyDescent="0.3">
      <c r="D38" s="8" t="s">
        <v>192</v>
      </c>
      <c r="E38" s="9"/>
      <c r="F38" s="151" t="s">
        <v>193</v>
      </c>
      <c r="G38" s="151"/>
      <c r="H38" s="10"/>
      <c r="K38" s="9"/>
      <c r="L38" s="139" t="s">
        <v>194</v>
      </c>
      <c r="M38" s="139"/>
      <c r="N38" s="139"/>
      <c r="O38" s="9"/>
      <c r="P38" s="9"/>
    </row>
    <row r="39" spans="4:16" ht="14" x14ac:dyDescent="0.3">
      <c r="E39" s="9"/>
      <c r="F39" s="8"/>
      <c r="K39" s="9"/>
      <c r="L39" s="9"/>
      <c r="M39" s="9"/>
      <c r="N39" s="9"/>
    </row>
    <row r="40" spans="4:16" ht="14" x14ac:dyDescent="0.3">
      <c r="E40" s="9"/>
      <c r="F40" s="8"/>
      <c r="K40" s="9"/>
      <c r="L40" s="9"/>
      <c r="M40" s="9"/>
      <c r="N40" s="9"/>
    </row>
    <row r="41" spans="4:16" x14ac:dyDescent="0.25">
      <c r="G41" s="2"/>
    </row>
  </sheetData>
  <mergeCells count="9">
    <mergeCell ref="L37:N37"/>
    <mergeCell ref="F38:G38"/>
    <mergeCell ref="L38:N38"/>
    <mergeCell ref="B11:P11"/>
    <mergeCell ref="B12:P12"/>
    <mergeCell ref="B13:P13"/>
    <mergeCell ref="B31:G31"/>
    <mergeCell ref="F34:G34"/>
    <mergeCell ref="L34:N34"/>
  </mergeCells>
  <pageMargins left="0.70866141732283472" right="0.70866141732283472" top="0.74803149606299213" bottom="0.74803149606299213" header="0.31496062992125984" footer="0.31496062992125984"/>
  <pageSetup paperSize="5" scale="49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7:CD89"/>
  <sheetViews>
    <sheetView zoomScale="78" zoomScaleNormal="78" zoomScaleSheetLayoutView="70" workbookViewId="0">
      <selection activeCell="I11" sqref="I11"/>
    </sheetView>
  </sheetViews>
  <sheetFormatPr baseColWidth="10" defaultColWidth="11.54296875" defaultRowHeight="15.5" x14ac:dyDescent="0.35"/>
  <cols>
    <col min="1" max="1" width="11.54296875" style="59"/>
    <col min="2" max="2" width="6.7265625" style="59" customWidth="1"/>
    <col min="3" max="3" width="56.26953125" style="59" customWidth="1"/>
    <col min="4" max="4" width="82.81640625" style="59" customWidth="1"/>
    <col min="5" max="5" width="73.1796875" style="59" customWidth="1"/>
    <col min="6" max="6" width="42.7265625" style="59" customWidth="1"/>
    <col min="7" max="7" width="17.7265625" style="59" customWidth="1"/>
    <col min="8" max="8" width="15.81640625" style="59" customWidth="1"/>
    <col min="9" max="9" width="16.7265625" style="59" customWidth="1"/>
    <col min="10" max="10" width="25" style="59" customWidth="1"/>
    <col min="11" max="11" width="15.26953125" style="59" customWidth="1"/>
    <col min="12" max="12" width="19.1796875" style="59" bestFit="1" customWidth="1"/>
    <col min="13" max="13" width="14.26953125" style="59" bestFit="1" customWidth="1"/>
    <col min="14" max="14" width="14.54296875" style="59" bestFit="1" customWidth="1"/>
    <col min="15" max="15" width="14.54296875" style="59" customWidth="1"/>
    <col min="16" max="16" width="17.81640625" style="59" customWidth="1"/>
    <col min="17" max="17" width="15.54296875" style="59" customWidth="1"/>
    <col min="18" max="18" width="16.7265625" style="59" customWidth="1"/>
    <col min="19" max="19" width="11.54296875" style="59"/>
    <col min="20" max="20" width="14.54296875" style="59" customWidth="1"/>
    <col min="21" max="21" width="13" style="59" bestFit="1" customWidth="1"/>
    <col min="22" max="16384" width="11.54296875" style="59"/>
  </cols>
  <sheetData>
    <row r="7" spans="1:82" x14ac:dyDescent="0.35">
      <c r="T7" s="122"/>
    </row>
    <row r="8" spans="1:82" x14ac:dyDescent="0.35">
      <c r="A8" s="142" t="s">
        <v>0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T8" s="122"/>
    </row>
    <row r="9" spans="1:82" ht="22" customHeight="1" x14ac:dyDescent="0.4">
      <c r="B9" s="141" t="s">
        <v>549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</row>
    <row r="10" spans="1:82" s="83" customFormat="1" ht="25.5" customHeight="1" x14ac:dyDescent="0.35">
      <c r="B10" s="79" t="s">
        <v>180</v>
      </c>
      <c r="C10" s="80" t="s">
        <v>3</v>
      </c>
      <c r="D10" s="81" t="s">
        <v>390</v>
      </c>
      <c r="E10" s="82" t="s">
        <v>5</v>
      </c>
      <c r="F10" s="80" t="s">
        <v>6</v>
      </c>
      <c r="G10" s="80" t="s">
        <v>444</v>
      </c>
      <c r="H10" s="80" t="s">
        <v>197</v>
      </c>
      <c r="I10" s="80" t="s">
        <v>198</v>
      </c>
      <c r="J10" s="80" t="s">
        <v>182</v>
      </c>
      <c r="K10" s="80" t="s">
        <v>343</v>
      </c>
      <c r="L10" s="80" t="s">
        <v>348</v>
      </c>
      <c r="M10" s="80" t="s">
        <v>11</v>
      </c>
      <c r="N10" s="80" t="s">
        <v>12</v>
      </c>
      <c r="O10" s="80" t="s">
        <v>13</v>
      </c>
      <c r="P10" s="80" t="s">
        <v>345</v>
      </c>
      <c r="Q10" s="80" t="s">
        <v>346</v>
      </c>
      <c r="R10" s="81" t="s">
        <v>183</v>
      </c>
      <c r="S10" s="59"/>
      <c r="T10" s="125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</row>
    <row r="11" spans="1:82" s="83" customFormat="1" ht="30" customHeight="1" x14ac:dyDescent="0.35">
      <c r="B11" s="118">
        <v>1</v>
      </c>
      <c r="C11" s="85" t="s">
        <v>199</v>
      </c>
      <c r="D11" s="85" t="s">
        <v>391</v>
      </c>
      <c r="E11" s="85" t="s">
        <v>418</v>
      </c>
      <c r="F11" s="86" t="s">
        <v>200</v>
      </c>
      <c r="G11" s="87" t="s">
        <v>21</v>
      </c>
      <c r="H11" s="88">
        <v>45717</v>
      </c>
      <c r="I11" s="88">
        <v>45901</v>
      </c>
      <c r="J11" s="89">
        <v>80000</v>
      </c>
      <c r="K11" s="89">
        <v>0</v>
      </c>
      <c r="L11" s="89">
        <v>80000</v>
      </c>
      <c r="M11" s="89">
        <v>2296</v>
      </c>
      <c r="N11" s="89">
        <v>7400.87</v>
      </c>
      <c r="O11" s="89">
        <v>2432</v>
      </c>
      <c r="P11" s="89">
        <v>305</v>
      </c>
      <c r="Q11" s="89">
        <f>SUM(M11:P11)</f>
        <v>12433.869999999999</v>
      </c>
      <c r="R11" s="89">
        <f>(L11-Q11)</f>
        <v>67566.13</v>
      </c>
      <c r="S11" s="59"/>
      <c r="T11" s="124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</row>
    <row r="12" spans="1:82" s="83" customFormat="1" ht="30" customHeight="1" x14ac:dyDescent="0.35">
      <c r="B12" s="118">
        <v>2</v>
      </c>
      <c r="C12" s="85" t="s">
        <v>201</v>
      </c>
      <c r="D12" s="85" t="s">
        <v>404</v>
      </c>
      <c r="E12" s="85" t="s">
        <v>406</v>
      </c>
      <c r="F12" s="86" t="s">
        <v>200</v>
      </c>
      <c r="G12" s="87" t="s">
        <v>24</v>
      </c>
      <c r="H12" s="88">
        <v>45717</v>
      </c>
      <c r="I12" s="88">
        <v>45901</v>
      </c>
      <c r="J12" s="89">
        <v>175000</v>
      </c>
      <c r="K12" s="89">
        <v>0</v>
      </c>
      <c r="L12" s="89">
        <v>175000</v>
      </c>
      <c r="M12" s="89">
        <v>5022.5</v>
      </c>
      <c r="N12" s="89">
        <v>29747.24</v>
      </c>
      <c r="O12" s="89">
        <v>5320</v>
      </c>
      <c r="P12" s="89">
        <v>1075</v>
      </c>
      <c r="Q12" s="89">
        <f>SUM(M12:P12)</f>
        <v>41164.740000000005</v>
      </c>
      <c r="R12" s="89">
        <f t="shared" ref="R12:R79" si="0">(L12-Q12)</f>
        <v>133835.26</v>
      </c>
      <c r="S12" s="59"/>
      <c r="T12" s="124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</row>
    <row r="13" spans="1:82" s="83" customFormat="1" ht="30" customHeight="1" x14ac:dyDescent="0.35">
      <c r="B13" s="118">
        <v>3</v>
      </c>
      <c r="C13" s="85" t="s">
        <v>202</v>
      </c>
      <c r="D13" s="85" t="s">
        <v>454</v>
      </c>
      <c r="E13" s="85" t="s">
        <v>426</v>
      </c>
      <c r="F13" s="86" t="s">
        <v>200</v>
      </c>
      <c r="G13" s="87" t="s">
        <v>24</v>
      </c>
      <c r="H13" s="88">
        <v>45717</v>
      </c>
      <c r="I13" s="88">
        <v>45901</v>
      </c>
      <c r="J13" s="89">
        <v>130000</v>
      </c>
      <c r="K13" s="89">
        <v>0</v>
      </c>
      <c r="L13" s="89">
        <v>130000</v>
      </c>
      <c r="M13" s="89">
        <v>3731</v>
      </c>
      <c r="N13" s="89">
        <v>18733.25</v>
      </c>
      <c r="O13" s="89">
        <v>3952</v>
      </c>
      <c r="P13" s="89">
        <v>1740.46</v>
      </c>
      <c r="Q13" s="89">
        <f t="shared" ref="Q13:Q78" si="1">SUM(M13:P13)</f>
        <v>28156.71</v>
      </c>
      <c r="R13" s="89">
        <f t="shared" si="0"/>
        <v>101843.29000000001</v>
      </c>
      <c r="S13" s="59"/>
      <c r="T13" s="122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</row>
    <row r="14" spans="1:82" s="83" customFormat="1" ht="30" customHeight="1" x14ac:dyDescent="0.35">
      <c r="B14" s="118">
        <v>4</v>
      </c>
      <c r="C14" s="85" t="s">
        <v>203</v>
      </c>
      <c r="D14" s="85" t="s">
        <v>456</v>
      </c>
      <c r="E14" s="85" t="s">
        <v>409</v>
      </c>
      <c r="F14" s="86" t="s">
        <v>200</v>
      </c>
      <c r="G14" s="87" t="s">
        <v>24</v>
      </c>
      <c r="H14" s="88" t="s">
        <v>553</v>
      </c>
      <c r="I14" s="88" t="s">
        <v>554</v>
      </c>
      <c r="J14" s="89">
        <v>130000</v>
      </c>
      <c r="K14" s="89">
        <v>0</v>
      </c>
      <c r="L14" s="89">
        <v>130000</v>
      </c>
      <c r="M14" s="89">
        <v>3731</v>
      </c>
      <c r="N14" s="89">
        <v>19162.12</v>
      </c>
      <c r="O14" s="89">
        <v>3952</v>
      </c>
      <c r="P14" s="89">
        <v>975</v>
      </c>
      <c r="Q14" s="89">
        <f t="shared" si="1"/>
        <v>27820.12</v>
      </c>
      <c r="R14" s="89">
        <f t="shared" si="0"/>
        <v>102179.88</v>
      </c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</row>
    <row r="15" spans="1:82" s="83" customFormat="1" ht="30" customHeight="1" x14ac:dyDescent="0.35">
      <c r="B15" s="118">
        <v>5</v>
      </c>
      <c r="C15" s="85" t="s">
        <v>204</v>
      </c>
      <c r="D15" s="85" t="s">
        <v>456</v>
      </c>
      <c r="E15" s="85" t="s">
        <v>532</v>
      </c>
      <c r="F15" s="86" t="s">
        <v>200</v>
      </c>
      <c r="G15" s="87" t="s">
        <v>21</v>
      </c>
      <c r="H15" s="88">
        <v>45536</v>
      </c>
      <c r="I15" s="88">
        <v>45901</v>
      </c>
      <c r="J15" s="89">
        <v>65000</v>
      </c>
      <c r="K15" s="89">
        <v>0</v>
      </c>
      <c r="L15" s="89">
        <v>65000</v>
      </c>
      <c r="M15" s="89">
        <v>1865.5</v>
      </c>
      <c r="N15" s="89">
        <v>4427.58</v>
      </c>
      <c r="O15" s="89">
        <v>1976</v>
      </c>
      <c r="P15" s="89">
        <v>595</v>
      </c>
      <c r="Q15" s="89">
        <f t="shared" si="1"/>
        <v>8864.08</v>
      </c>
      <c r="R15" s="89">
        <f>(L15-Q15)</f>
        <v>56135.92</v>
      </c>
      <c r="S15" s="59"/>
      <c r="T15" s="122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</row>
    <row r="16" spans="1:82" s="83" customFormat="1" ht="30" customHeight="1" x14ac:dyDescent="0.35">
      <c r="B16" s="118">
        <v>6</v>
      </c>
      <c r="C16" s="85" t="s">
        <v>542</v>
      </c>
      <c r="D16" s="85" t="s">
        <v>455</v>
      </c>
      <c r="E16" s="85" t="s">
        <v>543</v>
      </c>
      <c r="F16" s="86" t="s">
        <v>200</v>
      </c>
      <c r="G16" s="87" t="s">
        <v>21</v>
      </c>
      <c r="H16" s="91">
        <v>45658</v>
      </c>
      <c r="I16" s="91">
        <v>45809</v>
      </c>
      <c r="J16" s="119">
        <v>130000</v>
      </c>
      <c r="K16" s="119">
        <v>0</v>
      </c>
      <c r="L16" s="119">
        <v>130000</v>
      </c>
      <c r="M16" s="119">
        <v>3731</v>
      </c>
      <c r="N16" s="119">
        <v>19162.12</v>
      </c>
      <c r="O16" s="119">
        <v>3952</v>
      </c>
      <c r="P16" s="119">
        <v>975</v>
      </c>
      <c r="Q16" s="119">
        <f>SUM(M16:P16)</f>
        <v>27820.12</v>
      </c>
      <c r="R16" s="119">
        <f>(L16-Q16)</f>
        <v>102179.88</v>
      </c>
      <c r="S16" s="59"/>
      <c r="T16" s="122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</row>
    <row r="17" spans="2:82" s="83" customFormat="1" ht="30" customHeight="1" x14ac:dyDescent="0.35">
      <c r="B17" s="118">
        <v>7</v>
      </c>
      <c r="C17" s="85" t="s">
        <v>354</v>
      </c>
      <c r="D17" s="85" t="s">
        <v>455</v>
      </c>
      <c r="E17" s="85" t="s">
        <v>336</v>
      </c>
      <c r="F17" s="86" t="s">
        <v>200</v>
      </c>
      <c r="G17" s="87" t="s">
        <v>24</v>
      </c>
      <c r="H17" s="88">
        <v>45717</v>
      </c>
      <c r="I17" s="88">
        <v>45901</v>
      </c>
      <c r="J17" s="89">
        <v>65000</v>
      </c>
      <c r="K17" s="89">
        <v>0</v>
      </c>
      <c r="L17" s="89">
        <v>65000</v>
      </c>
      <c r="M17" s="89">
        <v>1865.5</v>
      </c>
      <c r="N17" s="89">
        <v>4427.58</v>
      </c>
      <c r="O17" s="89">
        <v>1976</v>
      </c>
      <c r="P17" s="89">
        <v>185</v>
      </c>
      <c r="Q17" s="89">
        <f>SUM(M17:P17)</f>
        <v>8454.08</v>
      </c>
      <c r="R17" s="89">
        <f>(L17-Q17)</f>
        <v>56545.919999999998</v>
      </c>
      <c r="S17" s="59"/>
      <c r="T17" s="122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</row>
    <row r="18" spans="2:82" s="83" customFormat="1" ht="30" customHeight="1" x14ac:dyDescent="0.35">
      <c r="B18" s="118">
        <v>8</v>
      </c>
      <c r="C18" s="85" t="s">
        <v>536</v>
      </c>
      <c r="D18" s="85" t="s">
        <v>455</v>
      </c>
      <c r="E18" s="85" t="s">
        <v>336</v>
      </c>
      <c r="F18" s="86" t="s">
        <v>200</v>
      </c>
      <c r="G18" s="87" t="s">
        <v>24</v>
      </c>
      <c r="H18" s="91">
        <v>45627</v>
      </c>
      <c r="I18" s="91">
        <v>45778</v>
      </c>
      <c r="J18" s="119">
        <v>60000</v>
      </c>
      <c r="K18" s="119">
        <v>0</v>
      </c>
      <c r="L18" s="119">
        <v>60000</v>
      </c>
      <c r="M18" s="119">
        <v>1722</v>
      </c>
      <c r="N18" s="119">
        <v>3486.68</v>
      </c>
      <c r="O18" s="119">
        <v>1824</v>
      </c>
      <c r="P18" s="119">
        <v>695</v>
      </c>
      <c r="Q18" s="119">
        <f>SUM(M18:P18)</f>
        <v>7727.68</v>
      </c>
      <c r="R18" s="119">
        <f>(L18-Q18)</f>
        <v>52272.32</v>
      </c>
      <c r="S18" s="59"/>
      <c r="T18" s="122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</row>
    <row r="19" spans="2:82" s="83" customFormat="1" ht="30" customHeight="1" x14ac:dyDescent="0.35">
      <c r="B19" s="118">
        <v>9</v>
      </c>
      <c r="C19" s="85" t="s">
        <v>357</v>
      </c>
      <c r="D19" s="85" t="s">
        <v>456</v>
      </c>
      <c r="E19" s="85" t="s">
        <v>534</v>
      </c>
      <c r="F19" s="86" t="s">
        <v>200</v>
      </c>
      <c r="G19" s="87" t="s">
        <v>21</v>
      </c>
      <c r="H19" s="88">
        <v>45717</v>
      </c>
      <c r="I19" s="88">
        <v>45901</v>
      </c>
      <c r="J19" s="89">
        <v>51000</v>
      </c>
      <c r="K19" s="89">
        <v>0</v>
      </c>
      <c r="L19" s="89">
        <v>51000</v>
      </c>
      <c r="M19" s="89">
        <v>1463.7</v>
      </c>
      <c r="N19" s="89">
        <v>1995.14</v>
      </c>
      <c r="O19" s="89">
        <v>1550.4</v>
      </c>
      <c r="P19" s="89">
        <v>425</v>
      </c>
      <c r="Q19" s="89">
        <v>5434.24</v>
      </c>
      <c r="R19" s="89">
        <v>45565.760000000002</v>
      </c>
      <c r="S19" s="59"/>
      <c r="T19" s="122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</row>
    <row r="20" spans="2:82" s="83" customFormat="1" ht="30" customHeight="1" x14ac:dyDescent="0.35">
      <c r="B20" s="118">
        <v>10</v>
      </c>
      <c r="C20" s="85" t="s">
        <v>358</v>
      </c>
      <c r="D20" s="85" t="s">
        <v>454</v>
      </c>
      <c r="E20" s="85" t="s">
        <v>410</v>
      </c>
      <c r="F20" s="86" t="s">
        <v>200</v>
      </c>
      <c r="G20" s="87" t="s">
        <v>24</v>
      </c>
      <c r="H20" s="88">
        <v>45717</v>
      </c>
      <c r="I20" s="88">
        <v>45901</v>
      </c>
      <c r="J20" s="89">
        <v>51000</v>
      </c>
      <c r="K20" s="89">
        <v>0</v>
      </c>
      <c r="L20" s="89">
        <v>51000</v>
      </c>
      <c r="M20" s="89">
        <v>1463.7</v>
      </c>
      <c r="N20" s="89">
        <v>1995.14</v>
      </c>
      <c r="O20" s="89">
        <v>1550.4</v>
      </c>
      <c r="P20" s="89">
        <v>4575</v>
      </c>
      <c r="Q20" s="89">
        <f>SUM(M20:P20)</f>
        <v>9584.24</v>
      </c>
      <c r="R20" s="89">
        <f>(L20-Q20)</f>
        <v>41415.760000000002</v>
      </c>
      <c r="S20" s="59"/>
      <c r="T20" s="122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</row>
    <row r="21" spans="2:82" s="83" customFormat="1" ht="30" customHeight="1" x14ac:dyDescent="0.35">
      <c r="B21" s="118">
        <v>11</v>
      </c>
      <c r="C21" s="85" t="s">
        <v>535</v>
      </c>
      <c r="D21" s="85" t="s">
        <v>454</v>
      </c>
      <c r="E21" s="85" t="s">
        <v>410</v>
      </c>
      <c r="F21" s="86" t="s">
        <v>200</v>
      </c>
      <c r="G21" s="87" t="s">
        <v>21</v>
      </c>
      <c r="H21" s="91">
        <v>45627</v>
      </c>
      <c r="I21" s="91">
        <v>45778</v>
      </c>
      <c r="J21" s="119">
        <v>51000</v>
      </c>
      <c r="K21" s="119">
        <v>0</v>
      </c>
      <c r="L21" s="119">
        <v>51000</v>
      </c>
      <c r="M21" s="119">
        <v>1463.7</v>
      </c>
      <c r="N21" s="119">
        <v>1995.14</v>
      </c>
      <c r="O21" s="119">
        <v>1550.4</v>
      </c>
      <c r="P21" s="119">
        <v>600</v>
      </c>
      <c r="Q21" s="119">
        <f>SUM(M21:P21)</f>
        <v>5609.24</v>
      </c>
      <c r="R21" s="119">
        <f>(L21-Q21)</f>
        <v>45390.76</v>
      </c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</row>
    <row r="22" spans="2:82" s="83" customFormat="1" ht="30" customHeight="1" x14ac:dyDescent="0.35">
      <c r="B22" s="118">
        <v>12</v>
      </c>
      <c r="C22" s="104" t="s">
        <v>512</v>
      </c>
      <c r="D22" s="85" t="s">
        <v>392</v>
      </c>
      <c r="E22" s="85" t="s">
        <v>205</v>
      </c>
      <c r="F22" s="86" t="s">
        <v>200</v>
      </c>
      <c r="G22" s="87" t="s">
        <v>21</v>
      </c>
      <c r="H22" s="88">
        <v>45717</v>
      </c>
      <c r="I22" s="88">
        <v>45901</v>
      </c>
      <c r="J22" s="89">
        <v>175000</v>
      </c>
      <c r="K22" s="89">
        <v>0</v>
      </c>
      <c r="L22" s="89">
        <v>175000</v>
      </c>
      <c r="M22" s="89">
        <v>5022.5</v>
      </c>
      <c r="N22" s="89">
        <v>29747.24</v>
      </c>
      <c r="O22" s="89">
        <v>5320</v>
      </c>
      <c r="P22" s="89">
        <v>25</v>
      </c>
      <c r="Q22" s="89">
        <f t="shared" si="1"/>
        <v>40114.740000000005</v>
      </c>
      <c r="R22" s="89">
        <f t="shared" si="0"/>
        <v>134885.26</v>
      </c>
      <c r="S22" s="59"/>
      <c r="T22" s="124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</row>
    <row r="23" spans="2:82" s="83" customFormat="1" ht="30" customHeight="1" x14ac:dyDescent="0.35">
      <c r="B23" s="118">
        <v>13</v>
      </c>
      <c r="C23" s="85" t="s">
        <v>206</v>
      </c>
      <c r="D23" s="85" t="s">
        <v>458</v>
      </c>
      <c r="E23" s="85" t="s">
        <v>427</v>
      </c>
      <c r="F23" s="86" t="s">
        <v>200</v>
      </c>
      <c r="G23" s="87" t="s">
        <v>24</v>
      </c>
      <c r="H23" s="88">
        <v>45717</v>
      </c>
      <c r="I23" s="88">
        <v>45901</v>
      </c>
      <c r="J23" s="89">
        <v>130000</v>
      </c>
      <c r="K23" s="89">
        <v>0</v>
      </c>
      <c r="L23" s="89">
        <v>130000</v>
      </c>
      <c r="M23" s="89">
        <v>3731</v>
      </c>
      <c r="N23" s="89">
        <v>19162.12</v>
      </c>
      <c r="O23" s="89">
        <v>3952</v>
      </c>
      <c r="P23" s="89">
        <v>125</v>
      </c>
      <c r="Q23" s="89">
        <f t="shared" si="1"/>
        <v>26970.12</v>
      </c>
      <c r="R23" s="89">
        <f t="shared" si="0"/>
        <v>103029.88</v>
      </c>
      <c r="S23" s="59"/>
      <c r="T23" s="124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</row>
    <row r="24" spans="2:82" s="83" customFormat="1" ht="30" customHeight="1" x14ac:dyDescent="0.35">
      <c r="B24" s="118">
        <v>14</v>
      </c>
      <c r="C24" s="85" t="s">
        <v>207</v>
      </c>
      <c r="D24" s="85" t="s">
        <v>457</v>
      </c>
      <c r="E24" s="85" t="s">
        <v>421</v>
      </c>
      <c r="F24" s="86" t="s">
        <v>200</v>
      </c>
      <c r="G24" s="87" t="s">
        <v>21</v>
      </c>
      <c r="H24" s="88">
        <v>45717</v>
      </c>
      <c r="I24" s="88">
        <v>45901</v>
      </c>
      <c r="J24" s="89">
        <v>130000</v>
      </c>
      <c r="K24" s="89">
        <v>0</v>
      </c>
      <c r="L24" s="89">
        <v>130000</v>
      </c>
      <c r="M24" s="89">
        <v>3731</v>
      </c>
      <c r="N24" s="89">
        <v>19162.12</v>
      </c>
      <c r="O24" s="89">
        <v>3952</v>
      </c>
      <c r="P24" s="89">
        <v>2583.6999999999998</v>
      </c>
      <c r="Q24" s="89">
        <f t="shared" si="1"/>
        <v>29428.82</v>
      </c>
      <c r="R24" s="89">
        <f t="shared" si="0"/>
        <v>100571.18</v>
      </c>
      <c r="S24" s="59"/>
      <c r="T24" s="124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</row>
    <row r="25" spans="2:82" s="83" customFormat="1" ht="30" customHeight="1" x14ac:dyDescent="0.35">
      <c r="B25" s="118">
        <v>15</v>
      </c>
      <c r="C25" s="85" t="s">
        <v>526</v>
      </c>
      <c r="D25" s="85" t="s">
        <v>208</v>
      </c>
      <c r="E25" s="85" t="s">
        <v>419</v>
      </c>
      <c r="F25" s="86" t="s">
        <v>200</v>
      </c>
      <c r="G25" s="87" t="s">
        <v>21</v>
      </c>
      <c r="H25" s="88">
        <v>45717</v>
      </c>
      <c r="I25" s="88">
        <v>45901</v>
      </c>
      <c r="J25" s="89">
        <v>130000</v>
      </c>
      <c r="K25" s="89">
        <v>0</v>
      </c>
      <c r="L25" s="89">
        <v>130000</v>
      </c>
      <c r="M25" s="89">
        <v>3731</v>
      </c>
      <c r="N25" s="89">
        <v>18733.25</v>
      </c>
      <c r="O25" s="89">
        <v>3952</v>
      </c>
      <c r="P25" s="89">
        <v>5816.76</v>
      </c>
      <c r="Q25" s="89">
        <v>32233.01</v>
      </c>
      <c r="R25" s="89">
        <v>97766.99</v>
      </c>
      <c r="S25" s="59"/>
      <c r="T25" s="124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</row>
    <row r="26" spans="2:82" s="83" customFormat="1" ht="30" customHeight="1" x14ac:dyDescent="0.35">
      <c r="B26" s="118">
        <v>16</v>
      </c>
      <c r="C26" s="85" t="s">
        <v>209</v>
      </c>
      <c r="D26" s="85" t="s">
        <v>434</v>
      </c>
      <c r="E26" s="85" t="s">
        <v>428</v>
      </c>
      <c r="F26" s="86" t="s">
        <v>200</v>
      </c>
      <c r="G26" s="87" t="s">
        <v>21</v>
      </c>
      <c r="H26" s="88">
        <v>45717</v>
      </c>
      <c r="I26" s="88">
        <v>45901</v>
      </c>
      <c r="J26" s="89">
        <v>130000</v>
      </c>
      <c r="K26" s="89">
        <v>0</v>
      </c>
      <c r="L26" s="89">
        <v>130000</v>
      </c>
      <c r="M26" s="89">
        <v>3731</v>
      </c>
      <c r="N26" s="89">
        <v>4205.93</v>
      </c>
      <c r="O26" s="89">
        <v>3952</v>
      </c>
      <c r="P26" s="89">
        <v>2790.46</v>
      </c>
      <c r="Q26" s="89">
        <v>14679.39</v>
      </c>
      <c r="R26" s="89">
        <v>115320.61</v>
      </c>
      <c r="S26" s="59"/>
      <c r="T26" s="122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</row>
    <row r="27" spans="2:82" s="83" customFormat="1" ht="30" customHeight="1" x14ac:dyDescent="0.35">
      <c r="B27" s="118">
        <v>17</v>
      </c>
      <c r="C27" s="85" t="s">
        <v>210</v>
      </c>
      <c r="D27" s="85" t="s">
        <v>55</v>
      </c>
      <c r="E27" s="85" t="s">
        <v>332</v>
      </c>
      <c r="F27" s="86" t="s">
        <v>200</v>
      </c>
      <c r="G27" s="87" t="s">
        <v>21</v>
      </c>
      <c r="H27" s="88">
        <v>45717</v>
      </c>
      <c r="I27" s="88" t="s">
        <v>555</v>
      </c>
      <c r="J27" s="89">
        <v>175000</v>
      </c>
      <c r="K27" s="89">
        <v>0</v>
      </c>
      <c r="L27" s="89">
        <v>175000</v>
      </c>
      <c r="M27" s="89">
        <v>5022.5</v>
      </c>
      <c r="N27" s="89">
        <v>29747.24</v>
      </c>
      <c r="O27" s="89">
        <v>5320</v>
      </c>
      <c r="P27" s="89">
        <v>675</v>
      </c>
      <c r="Q27" s="89">
        <f t="shared" si="1"/>
        <v>40764.740000000005</v>
      </c>
      <c r="R27" s="89">
        <f t="shared" si="0"/>
        <v>134235.26</v>
      </c>
      <c r="S27" s="59"/>
      <c r="T27" s="122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</row>
    <row r="28" spans="2:82" s="83" customFormat="1" ht="30" customHeight="1" x14ac:dyDescent="0.35">
      <c r="B28" s="118">
        <v>18</v>
      </c>
      <c r="C28" s="85" t="s">
        <v>360</v>
      </c>
      <c r="D28" s="85" t="s">
        <v>434</v>
      </c>
      <c r="E28" s="85" t="s">
        <v>56</v>
      </c>
      <c r="F28" s="86" t="s">
        <v>200</v>
      </c>
      <c r="G28" s="87" t="s">
        <v>24</v>
      </c>
      <c r="H28" s="88">
        <v>45717</v>
      </c>
      <c r="I28" s="88">
        <v>45901</v>
      </c>
      <c r="J28" s="89">
        <v>65000</v>
      </c>
      <c r="K28" s="89">
        <v>0</v>
      </c>
      <c r="L28" s="89">
        <v>65000</v>
      </c>
      <c r="M28" s="89">
        <v>1865.5</v>
      </c>
      <c r="N28" s="89">
        <v>4427.58</v>
      </c>
      <c r="O28" s="89">
        <v>1976</v>
      </c>
      <c r="P28" s="89">
        <v>245</v>
      </c>
      <c r="Q28" s="89">
        <f>SUM(M28:P28)</f>
        <v>8514.08</v>
      </c>
      <c r="R28" s="89">
        <f>(L28-Q28)</f>
        <v>56485.919999999998</v>
      </c>
      <c r="S28" s="59"/>
      <c r="T28" s="124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</row>
    <row r="29" spans="2:82" s="83" customFormat="1" ht="30" customHeight="1" x14ac:dyDescent="0.35">
      <c r="B29" s="118">
        <v>19</v>
      </c>
      <c r="C29" s="85" t="s">
        <v>211</v>
      </c>
      <c r="D29" s="85" t="s">
        <v>394</v>
      </c>
      <c r="E29" s="85" t="s">
        <v>212</v>
      </c>
      <c r="F29" s="86" t="s">
        <v>200</v>
      </c>
      <c r="G29" s="87" t="s">
        <v>21</v>
      </c>
      <c r="H29" s="88">
        <v>45717</v>
      </c>
      <c r="I29" s="88">
        <v>45901</v>
      </c>
      <c r="J29" s="89">
        <v>175000</v>
      </c>
      <c r="K29" s="89">
        <v>0</v>
      </c>
      <c r="L29" s="89">
        <v>175000</v>
      </c>
      <c r="M29" s="89">
        <v>5022.5</v>
      </c>
      <c r="N29" s="89">
        <v>29747.24</v>
      </c>
      <c r="O29" s="89">
        <v>5320</v>
      </c>
      <c r="P29" s="89">
        <v>2951.6</v>
      </c>
      <c r="Q29" s="89">
        <v>43041.34</v>
      </c>
      <c r="R29" s="89">
        <v>131958.66</v>
      </c>
      <c r="S29" s="59"/>
      <c r="T29" s="124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</row>
    <row r="30" spans="2:82" s="83" customFormat="1" ht="30" customHeight="1" x14ac:dyDescent="0.35">
      <c r="B30" s="118">
        <v>20</v>
      </c>
      <c r="C30" s="85" t="s">
        <v>213</v>
      </c>
      <c r="D30" s="85" t="s">
        <v>460</v>
      </c>
      <c r="E30" s="85" t="s">
        <v>302</v>
      </c>
      <c r="F30" s="86" t="s">
        <v>200</v>
      </c>
      <c r="G30" s="87" t="s">
        <v>24</v>
      </c>
      <c r="H30" s="88">
        <v>45717</v>
      </c>
      <c r="I30" s="88">
        <v>45901</v>
      </c>
      <c r="J30" s="89">
        <v>51000</v>
      </c>
      <c r="K30" s="89">
        <v>0</v>
      </c>
      <c r="L30" s="89">
        <v>51000</v>
      </c>
      <c r="M30" s="89">
        <v>1463.7</v>
      </c>
      <c r="N30" s="89">
        <v>1995.14</v>
      </c>
      <c r="O30" s="89">
        <v>1550.4</v>
      </c>
      <c r="P30" s="89">
        <v>600</v>
      </c>
      <c r="Q30" s="89">
        <f t="shared" si="1"/>
        <v>5609.24</v>
      </c>
      <c r="R30" s="89">
        <f t="shared" si="0"/>
        <v>45390.76</v>
      </c>
      <c r="S30" s="59"/>
      <c r="T30" s="124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</row>
    <row r="31" spans="2:82" s="83" customFormat="1" ht="30" customHeight="1" x14ac:dyDescent="0.35">
      <c r="B31" s="118">
        <v>21</v>
      </c>
      <c r="C31" s="85" t="s">
        <v>214</v>
      </c>
      <c r="D31" s="85" t="s">
        <v>459</v>
      </c>
      <c r="E31" s="85" t="s">
        <v>215</v>
      </c>
      <c r="F31" s="86" t="s">
        <v>200</v>
      </c>
      <c r="G31" s="87" t="s">
        <v>21</v>
      </c>
      <c r="H31" s="88">
        <v>45717</v>
      </c>
      <c r="I31" s="88">
        <v>45901</v>
      </c>
      <c r="J31" s="89">
        <v>51000</v>
      </c>
      <c r="K31" s="89">
        <v>0</v>
      </c>
      <c r="L31" s="89">
        <v>51000</v>
      </c>
      <c r="M31" s="89">
        <v>1463.7</v>
      </c>
      <c r="N31" s="89">
        <v>1995.14</v>
      </c>
      <c r="O31" s="89">
        <v>1550.4</v>
      </c>
      <c r="P31" s="89">
        <v>600</v>
      </c>
      <c r="Q31" s="89">
        <f t="shared" si="1"/>
        <v>5609.24</v>
      </c>
      <c r="R31" s="89">
        <f t="shared" si="0"/>
        <v>45390.76</v>
      </c>
      <c r="S31" s="59"/>
      <c r="T31" s="122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</row>
    <row r="32" spans="2:82" s="83" customFormat="1" ht="30" customHeight="1" x14ac:dyDescent="0.35">
      <c r="B32" s="118">
        <v>22</v>
      </c>
      <c r="C32" s="85" t="s">
        <v>475</v>
      </c>
      <c r="D32" s="85" t="s">
        <v>459</v>
      </c>
      <c r="E32" s="85" t="s">
        <v>476</v>
      </c>
      <c r="F32" s="86" t="s">
        <v>200</v>
      </c>
      <c r="G32" s="87" t="s">
        <v>21</v>
      </c>
      <c r="H32" s="91">
        <v>45717</v>
      </c>
      <c r="I32" s="91">
        <v>45901</v>
      </c>
      <c r="J32" s="89">
        <v>130000</v>
      </c>
      <c r="K32" s="89">
        <v>0</v>
      </c>
      <c r="L32" s="89">
        <v>130000</v>
      </c>
      <c r="M32" s="89">
        <v>3731</v>
      </c>
      <c r="N32" s="89">
        <v>19162.12</v>
      </c>
      <c r="O32" s="89">
        <v>3952</v>
      </c>
      <c r="P32" s="89">
        <v>10227.9</v>
      </c>
      <c r="Q32" s="89">
        <v>37073.019999999997</v>
      </c>
      <c r="R32" s="89">
        <v>92926.98</v>
      </c>
      <c r="S32" s="59"/>
      <c r="T32" s="122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</row>
    <row r="33" spans="2:82" s="83" customFormat="1" ht="30" customHeight="1" x14ac:dyDescent="0.35">
      <c r="B33" s="118">
        <v>23</v>
      </c>
      <c r="C33" s="85" t="s">
        <v>216</v>
      </c>
      <c r="D33" s="85" t="s">
        <v>460</v>
      </c>
      <c r="E33" s="85" t="s">
        <v>429</v>
      </c>
      <c r="F33" s="117" t="s">
        <v>200</v>
      </c>
      <c r="G33" s="87" t="s">
        <v>21</v>
      </c>
      <c r="H33" s="88">
        <v>45717</v>
      </c>
      <c r="I33" s="88">
        <v>45901</v>
      </c>
      <c r="J33" s="89">
        <v>85000</v>
      </c>
      <c r="K33" s="89">
        <v>0</v>
      </c>
      <c r="L33" s="89">
        <v>85000</v>
      </c>
      <c r="M33" s="89">
        <v>2439.5</v>
      </c>
      <c r="N33" s="89">
        <v>8576.99</v>
      </c>
      <c r="O33" s="89">
        <v>2584</v>
      </c>
      <c r="P33" s="89">
        <v>125</v>
      </c>
      <c r="Q33" s="89">
        <f t="shared" si="1"/>
        <v>13725.49</v>
      </c>
      <c r="R33" s="89">
        <f t="shared" si="0"/>
        <v>71274.509999999995</v>
      </c>
      <c r="S33" s="59"/>
      <c r="T33" s="122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</row>
    <row r="34" spans="2:82" ht="30" customHeight="1" x14ac:dyDescent="0.35">
      <c r="B34" s="118">
        <v>24</v>
      </c>
      <c r="C34" s="85" t="s">
        <v>513</v>
      </c>
      <c r="D34" s="85" t="s">
        <v>514</v>
      </c>
      <c r="E34" s="85" t="s">
        <v>515</v>
      </c>
      <c r="F34" s="86" t="s">
        <v>200</v>
      </c>
      <c r="G34" s="87" t="s">
        <v>24</v>
      </c>
      <c r="H34" s="91">
        <v>45505</v>
      </c>
      <c r="I34" s="91">
        <v>45658</v>
      </c>
      <c r="J34" s="89">
        <v>200000</v>
      </c>
      <c r="K34" s="89">
        <v>0</v>
      </c>
      <c r="L34" s="89">
        <v>200000</v>
      </c>
      <c r="M34" s="89">
        <v>5740</v>
      </c>
      <c r="N34" s="89">
        <v>35248.21</v>
      </c>
      <c r="O34" s="89">
        <v>5883.16</v>
      </c>
      <c r="P34" s="89">
        <v>2790.46</v>
      </c>
      <c r="Q34" s="89">
        <v>49661.83</v>
      </c>
      <c r="R34" s="89">
        <v>150338.17000000001</v>
      </c>
      <c r="T34" s="122"/>
    </row>
    <row r="35" spans="2:82" ht="30" customHeight="1" x14ac:dyDescent="0.35">
      <c r="B35" s="118">
        <v>25</v>
      </c>
      <c r="C35" s="85" t="s">
        <v>218</v>
      </c>
      <c r="D35" s="85" t="s">
        <v>463</v>
      </c>
      <c r="E35" s="85" t="s">
        <v>219</v>
      </c>
      <c r="F35" s="86" t="s">
        <v>200</v>
      </c>
      <c r="G35" s="87" t="s">
        <v>24</v>
      </c>
      <c r="H35" s="88">
        <v>45717</v>
      </c>
      <c r="I35" s="88">
        <v>45901</v>
      </c>
      <c r="J35" s="89">
        <v>130000</v>
      </c>
      <c r="K35" s="89">
        <v>0</v>
      </c>
      <c r="L35" s="89">
        <v>130000</v>
      </c>
      <c r="M35" s="89">
        <v>3731</v>
      </c>
      <c r="N35" s="89">
        <v>19162.12</v>
      </c>
      <c r="O35" s="89">
        <v>3952</v>
      </c>
      <c r="P35" s="89">
        <v>1075</v>
      </c>
      <c r="Q35" s="89">
        <f t="shared" si="1"/>
        <v>27920.12</v>
      </c>
      <c r="R35" s="89">
        <f t="shared" si="0"/>
        <v>102079.88</v>
      </c>
      <c r="T35" s="124"/>
    </row>
    <row r="36" spans="2:82" s="83" customFormat="1" ht="30" customHeight="1" x14ac:dyDescent="0.35">
      <c r="B36" s="118">
        <v>26</v>
      </c>
      <c r="C36" s="85" t="s">
        <v>220</v>
      </c>
      <c r="D36" s="85" t="s">
        <v>462</v>
      </c>
      <c r="E36" s="85" t="s">
        <v>462</v>
      </c>
      <c r="F36" s="86" t="s">
        <v>200</v>
      </c>
      <c r="G36" s="87" t="s">
        <v>21</v>
      </c>
      <c r="H36" s="88">
        <v>45717</v>
      </c>
      <c r="I36" s="88">
        <v>45901</v>
      </c>
      <c r="J36" s="89">
        <v>130000</v>
      </c>
      <c r="K36" s="89">
        <v>0</v>
      </c>
      <c r="L36" s="89">
        <v>130000</v>
      </c>
      <c r="M36" s="89">
        <v>3731</v>
      </c>
      <c r="N36" s="89">
        <v>18733.25</v>
      </c>
      <c r="O36" s="89">
        <v>3952</v>
      </c>
      <c r="P36" s="89">
        <v>4964.16</v>
      </c>
      <c r="Q36" s="89">
        <v>31380.41</v>
      </c>
      <c r="R36" s="89">
        <v>98619.59</v>
      </c>
      <c r="S36" s="59"/>
      <c r="T36" s="122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</row>
    <row r="37" spans="2:82" s="83" customFormat="1" ht="30" customHeight="1" x14ac:dyDescent="0.35">
      <c r="B37" s="118">
        <v>27</v>
      </c>
      <c r="C37" s="85" t="s">
        <v>223</v>
      </c>
      <c r="D37" s="85" t="s">
        <v>461</v>
      </c>
      <c r="E37" s="85" t="s">
        <v>430</v>
      </c>
      <c r="F37" s="86" t="s">
        <v>200</v>
      </c>
      <c r="G37" s="87" t="s">
        <v>24</v>
      </c>
      <c r="H37" s="88">
        <v>45717</v>
      </c>
      <c r="I37" s="88">
        <v>45901</v>
      </c>
      <c r="J37" s="89">
        <v>130000</v>
      </c>
      <c r="K37" s="89">
        <v>0</v>
      </c>
      <c r="L37" s="89">
        <v>130000</v>
      </c>
      <c r="M37" s="89">
        <v>3731</v>
      </c>
      <c r="N37" s="89">
        <v>18733.25</v>
      </c>
      <c r="O37" s="89">
        <v>3952</v>
      </c>
      <c r="P37" s="89">
        <v>2590.46</v>
      </c>
      <c r="Q37" s="89">
        <v>29006.71</v>
      </c>
      <c r="R37" s="89">
        <v>100993.29</v>
      </c>
      <c r="S37" s="59"/>
      <c r="T37" s="122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</row>
    <row r="38" spans="2:82" s="83" customFormat="1" ht="30" customHeight="1" x14ac:dyDescent="0.35">
      <c r="B38" s="118">
        <v>28</v>
      </c>
      <c r="C38" s="85" t="s">
        <v>224</v>
      </c>
      <c r="D38" s="85" t="s">
        <v>462</v>
      </c>
      <c r="E38" s="85" t="s">
        <v>225</v>
      </c>
      <c r="F38" s="86" t="s">
        <v>200</v>
      </c>
      <c r="G38" s="87" t="s">
        <v>24</v>
      </c>
      <c r="H38" s="88">
        <v>45717</v>
      </c>
      <c r="I38" s="88">
        <v>45901</v>
      </c>
      <c r="J38" s="89">
        <v>70000</v>
      </c>
      <c r="K38" s="89">
        <v>0</v>
      </c>
      <c r="L38" s="89">
        <v>70000</v>
      </c>
      <c r="M38" s="89">
        <v>2009</v>
      </c>
      <c r="N38" s="89">
        <v>5368.48</v>
      </c>
      <c r="O38" s="89">
        <v>2128</v>
      </c>
      <c r="P38" s="89">
        <v>695</v>
      </c>
      <c r="Q38" s="89">
        <f t="shared" si="1"/>
        <v>10200.48</v>
      </c>
      <c r="R38" s="89">
        <f t="shared" si="0"/>
        <v>59799.520000000004</v>
      </c>
      <c r="S38" s="59"/>
      <c r="T38" s="122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</row>
    <row r="39" spans="2:82" s="83" customFormat="1" ht="30" customHeight="1" x14ac:dyDescent="0.35">
      <c r="B39" s="118">
        <v>29</v>
      </c>
      <c r="C39" s="85" t="s">
        <v>226</v>
      </c>
      <c r="D39" s="85" t="s">
        <v>463</v>
      </c>
      <c r="E39" s="85" t="s">
        <v>412</v>
      </c>
      <c r="F39" s="86" t="s">
        <v>200</v>
      </c>
      <c r="G39" s="87" t="s">
        <v>24</v>
      </c>
      <c r="H39" s="88">
        <v>45717</v>
      </c>
      <c r="I39" s="88">
        <v>45901</v>
      </c>
      <c r="J39" s="89">
        <v>51000</v>
      </c>
      <c r="K39" s="89">
        <v>0</v>
      </c>
      <c r="L39" s="89">
        <v>51000</v>
      </c>
      <c r="M39" s="89">
        <v>1463.7</v>
      </c>
      <c r="N39" s="89">
        <v>1995.14</v>
      </c>
      <c r="O39" s="89">
        <v>1550.4</v>
      </c>
      <c r="P39" s="89">
        <v>125</v>
      </c>
      <c r="Q39" s="89">
        <f t="shared" si="1"/>
        <v>5134.24</v>
      </c>
      <c r="R39" s="89">
        <f t="shared" si="0"/>
        <v>45865.760000000002</v>
      </c>
      <c r="S39" s="59"/>
      <c r="T39" s="122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</row>
    <row r="40" spans="2:82" s="83" customFormat="1" ht="30" customHeight="1" x14ac:dyDescent="0.35">
      <c r="B40" s="118">
        <v>30</v>
      </c>
      <c r="C40" s="85" t="s">
        <v>227</v>
      </c>
      <c r="D40" s="85" t="s">
        <v>463</v>
      </c>
      <c r="E40" s="85" t="s">
        <v>363</v>
      </c>
      <c r="F40" s="86" t="s">
        <v>200</v>
      </c>
      <c r="G40" s="87" t="s">
        <v>24</v>
      </c>
      <c r="H40" s="88">
        <v>45717</v>
      </c>
      <c r="I40" s="88">
        <v>45901</v>
      </c>
      <c r="J40" s="89">
        <v>51000</v>
      </c>
      <c r="K40" s="89">
        <v>0</v>
      </c>
      <c r="L40" s="89">
        <v>51000</v>
      </c>
      <c r="M40" s="89">
        <v>1463.7</v>
      </c>
      <c r="N40" s="89">
        <v>1995.14</v>
      </c>
      <c r="O40" s="89">
        <v>1550.4</v>
      </c>
      <c r="P40" s="89">
        <v>600</v>
      </c>
      <c r="Q40" s="89">
        <f t="shared" si="1"/>
        <v>5609.24</v>
      </c>
      <c r="R40" s="89">
        <f t="shared" si="0"/>
        <v>45390.76</v>
      </c>
      <c r="S40" s="59"/>
      <c r="T40" s="122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</row>
    <row r="41" spans="2:82" s="83" customFormat="1" ht="30" customHeight="1" x14ac:dyDescent="0.35">
      <c r="B41" s="118">
        <v>31</v>
      </c>
      <c r="C41" s="85" t="s">
        <v>383</v>
      </c>
      <c r="D41" s="85" t="s">
        <v>461</v>
      </c>
      <c r="E41" s="85" t="s">
        <v>425</v>
      </c>
      <c r="F41" s="86" t="s">
        <v>384</v>
      </c>
      <c r="G41" s="87" t="s">
        <v>24</v>
      </c>
      <c r="H41" s="88">
        <v>45717</v>
      </c>
      <c r="I41" s="88">
        <v>45901</v>
      </c>
      <c r="J41" s="89">
        <v>51000</v>
      </c>
      <c r="K41" s="89">
        <v>0</v>
      </c>
      <c r="L41" s="89">
        <v>51000</v>
      </c>
      <c r="M41" s="89">
        <v>1463.7</v>
      </c>
      <c r="N41" s="89">
        <v>1995.14</v>
      </c>
      <c r="O41" s="89">
        <v>1550.4</v>
      </c>
      <c r="P41" s="89">
        <v>250</v>
      </c>
      <c r="Q41" s="89">
        <f t="shared" si="1"/>
        <v>5259.24</v>
      </c>
      <c r="R41" s="89">
        <f>(L41-Q41)</f>
        <v>45740.76</v>
      </c>
      <c r="S41" s="59"/>
      <c r="T41" s="122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</row>
    <row r="42" spans="2:82" s="83" customFormat="1" ht="30" customHeight="1" x14ac:dyDescent="0.35">
      <c r="B42" s="118">
        <v>32</v>
      </c>
      <c r="C42" s="85" t="s">
        <v>530</v>
      </c>
      <c r="D42" s="85" t="s">
        <v>461</v>
      </c>
      <c r="E42" s="85" t="s">
        <v>222</v>
      </c>
      <c r="F42" s="86" t="s">
        <v>200</v>
      </c>
      <c r="G42" s="87" t="s">
        <v>24</v>
      </c>
      <c r="H42" s="91">
        <v>45566</v>
      </c>
      <c r="I42" s="91">
        <v>45748</v>
      </c>
      <c r="J42" s="119">
        <v>46000</v>
      </c>
      <c r="K42" s="119">
        <v>0</v>
      </c>
      <c r="L42" s="119">
        <v>46000</v>
      </c>
      <c r="M42" s="119">
        <v>1320.2</v>
      </c>
      <c r="N42" s="119">
        <v>1289.46</v>
      </c>
      <c r="O42" s="119">
        <v>1398.4</v>
      </c>
      <c r="P42" s="119">
        <v>125</v>
      </c>
      <c r="Q42" s="119">
        <v>4133.0600000000004</v>
      </c>
      <c r="R42" s="119">
        <v>41866.94</v>
      </c>
      <c r="S42" s="59"/>
      <c r="T42" s="122"/>
      <c r="U42" s="122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</row>
    <row r="43" spans="2:82" s="83" customFormat="1" ht="30" customHeight="1" x14ac:dyDescent="0.35">
      <c r="B43" s="118">
        <v>33</v>
      </c>
      <c r="C43" s="85" t="s">
        <v>234</v>
      </c>
      <c r="D43" s="85" t="s">
        <v>397</v>
      </c>
      <c r="E43" s="85" t="s">
        <v>374</v>
      </c>
      <c r="F43" s="86" t="s">
        <v>200</v>
      </c>
      <c r="G43" s="87" t="s">
        <v>21</v>
      </c>
      <c r="H43" s="91">
        <v>45536</v>
      </c>
      <c r="I43" s="91">
        <v>45717</v>
      </c>
      <c r="J43" s="119">
        <v>175000</v>
      </c>
      <c r="K43" s="119">
        <v>0</v>
      </c>
      <c r="L43" s="119">
        <v>175000</v>
      </c>
      <c r="M43" s="119">
        <v>5022.5</v>
      </c>
      <c r="N43" s="119">
        <v>29747.24</v>
      </c>
      <c r="O43" s="119">
        <v>5320</v>
      </c>
      <c r="P43" s="119">
        <v>5878.2</v>
      </c>
      <c r="Q43" s="119">
        <v>45967.94</v>
      </c>
      <c r="R43" s="119">
        <v>129032.06</v>
      </c>
      <c r="S43" s="59"/>
      <c r="T43" s="125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</row>
    <row r="44" spans="2:82" s="83" customFormat="1" ht="30" customHeight="1" x14ac:dyDescent="0.35">
      <c r="B44" s="118">
        <v>34</v>
      </c>
      <c r="C44" s="85" t="s">
        <v>228</v>
      </c>
      <c r="D44" s="85" t="s">
        <v>395</v>
      </c>
      <c r="E44" s="85" t="s">
        <v>229</v>
      </c>
      <c r="F44" s="86" t="s">
        <v>200</v>
      </c>
      <c r="G44" s="87" t="s">
        <v>24</v>
      </c>
      <c r="H44" s="88">
        <v>45717</v>
      </c>
      <c r="I44" s="88">
        <v>45901</v>
      </c>
      <c r="J44" s="89">
        <v>175000</v>
      </c>
      <c r="K44" s="89">
        <v>0</v>
      </c>
      <c r="L44" s="89">
        <v>175000</v>
      </c>
      <c r="M44" s="89">
        <v>5022.5</v>
      </c>
      <c r="N44" s="89">
        <v>29747.24</v>
      </c>
      <c r="O44" s="89">
        <v>5320</v>
      </c>
      <c r="P44" s="89">
        <v>2338.3000000000002</v>
      </c>
      <c r="Q44" s="89">
        <v>42428.04</v>
      </c>
      <c r="R44" s="89">
        <v>132571.96</v>
      </c>
      <c r="S44" s="59"/>
      <c r="T44" s="125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</row>
    <row r="45" spans="2:82" s="83" customFormat="1" ht="30" customHeight="1" x14ac:dyDescent="0.35">
      <c r="B45" s="118">
        <v>35</v>
      </c>
      <c r="C45" s="85" t="s">
        <v>230</v>
      </c>
      <c r="D45" s="85" t="s">
        <v>464</v>
      </c>
      <c r="E45" s="85" t="s">
        <v>422</v>
      </c>
      <c r="F45" s="86" t="s">
        <v>200</v>
      </c>
      <c r="G45" s="87" t="s">
        <v>21</v>
      </c>
      <c r="H45" s="88">
        <v>45717</v>
      </c>
      <c r="I45" s="88">
        <v>45901</v>
      </c>
      <c r="J45" s="89">
        <v>130000</v>
      </c>
      <c r="K45" s="89">
        <v>0</v>
      </c>
      <c r="L45" s="89">
        <v>130000</v>
      </c>
      <c r="M45" s="89">
        <v>3731</v>
      </c>
      <c r="N45" s="89">
        <v>18304.39</v>
      </c>
      <c r="O45" s="89">
        <v>3952</v>
      </c>
      <c r="P45" s="89">
        <v>4308.82</v>
      </c>
      <c r="Q45" s="89">
        <v>30296.21</v>
      </c>
      <c r="R45" s="89">
        <v>99703.79</v>
      </c>
      <c r="S45" s="59"/>
      <c r="T45" s="124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</row>
    <row r="46" spans="2:82" s="83" customFormat="1" ht="30" customHeight="1" x14ac:dyDescent="0.35">
      <c r="B46" s="118">
        <v>36</v>
      </c>
      <c r="C46" s="85" t="s">
        <v>231</v>
      </c>
      <c r="D46" s="85" t="s">
        <v>465</v>
      </c>
      <c r="E46" s="85" t="s">
        <v>232</v>
      </c>
      <c r="F46" s="86" t="s">
        <v>200</v>
      </c>
      <c r="G46" s="87" t="s">
        <v>24</v>
      </c>
      <c r="H46" s="88">
        <v>45717</v>
      </c>
      <c r="I46" s="88">
        <v>45901</v>
      </c>
      <c r="J46" s="89">
        <v>70000</v>
      </c>
      <c r="K46" s="89">
        <v>0</v>
      </c>
      <c r="L46" s="89">
        <v>70000</v>
      </c>
      <c r="M46" s="89">
        <v>2009</v>
      </c>
      <c r="N46" s="89">
        <v>5368.48</v>
      </c>
      <c r="O46" s="89">
        <v>2128</v>
      </c>
      <c r="P46" s="89">
        <v>695</v>
      </c>
      <c r="Q46" s="89">
        <f t="shared" si="1"/>
        <v>10200.48</v>
      </c>
      <c r="R46" s="89">
        <f t="shared" si="0"/>
        <v>59799.520000000004</v>
      </c>
      <c r="S46" s="59"/>
      <c r="T46" s="124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</row>
    <row r="47" spans="2:82" s="83" customFormat="1" ht="30" customHeight="1" x14ac:dyDescent="0.35">
      <c r="B47" s="118">
        <v>37</v>
      </c>
      <c r="C47" s="85" t="s">
        <v>233</v>
      </c>
      <c r="D47" s="85" t="s">
        <v>395</v>
      </c>
      <c r="E47" s="85" t="s">
        <v>487</v>
      </c>
      <c r="F47" s="86" t="s">
        <v>200</v>
      </c>
      <c r="G47" s="87" t="s">
        <v>24</v>
      </c>
      <c r="H47" s="88">
        <v>45717</v>
      </c>
      <c r="I47" s="88">
        <v>45901</v>
      </c>
      <c r="J47" s="89">
        <v>65000</v>
      </c>
      <c r="K47" s="89">
        <v>0</v>
      </c>
      <c r="L47" s="89">
        <v>65000</v>
      </c>
      <c r="M47" s="89">
        <v>1865.5</v>
      </c>
      <c r="N47" s="89">
        <v>4427.58</v>
      </c>
      <c r="O47" s="89">
        <v>1976</v>
      </c>
      <c r="P47" s="89">
        <v>125</v>
      </c>
      <c r="Q47" s="89">
        <v>8394.08</v>
      </c>
      <c r="R47" s="89">
        <v>56605.919999999998</v>
      </c>
      <c r="S47" s="59"/>
      <c r="T47" s="122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</row>
    <row r="48" spans="2:82" s="83" customFormat="1" ht="30" customHeight="1" x14ac:dyDescent="0.35">
      <c r="B48" s="118">
        <v>38</v>
      </c>
      <c r="C48" s="85" t="s">
        <v>235</v>
      </c>
      <c r="D48" s="85" t="s">
        <v>523</v>
      </c>
      <c r="E48" s="85" t="s">
        <v>364</v>
      </c>
      <c r="F48" s="86" t="s">
        <v>200</v>
      </c>
      <c r="G48" s="87" t="s">
        <v>21</v>
      </c>
      <c r="H48" s="88">
        <v>45536</v>
      </c>
      <c r="I48" s="88">
        <v>45901</v>
      </c>
      <c r="J48" s="89">
        <v>130000</v>
      </c>
      <c r="K48" s="89">
        <v>0</v>
      </c>
      <c r="L48" s="89">
        <v>130000</v>
      </c>
      <c r="M48" s="89">
        <v>3731</v>
      </c>
      <c r="N48" s="89">
        <v>18733.25</v>
      </c>
      <c r="O48" s="89">
        <v>3952</v>
      </c>
      <c r="P48" s="89">
        <v>7390.76</v>
      </c>
      <c r="Q48" s="89">
        <v>33807.01</v>
      </c>
      <c r="R48" s="89">
        <v>96192.99</v>
      </c>
      <c r="S48" s="59"/>
      <c r="T48" s="122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</row>
    <row r="49" spans="2:82" s="83" customFormat="1" ht="30" customHeight="1" x14ac:dyDescent="0.35">
      <c r="B49" s="118">
        <v>39</v>
      </c>
      <c r="C49" s="85" t="s">
        <v>236</v>
      </c>
      <c r="D49" s="85" t="s">
        <v>466</v>
      </c>
      <c r="E49" s="85" t="s">
        <v>365</v>
      </c>
      <c r="F49" s="86" t="s">
        <v>200</v>
      </c>
      <c r="G49" s="87" t="s">
        <v>24</v>
      </c>
      <c r="H49" s="88">
        <v>45717</v>
      </c>
      <c r="I49" s="88">
        <v>45901</v>
      </c>
      <c r="J49" s="89">
        <v>130000</v>
      </c>
      <c r="K49" s="89">
        <v>0</v>
      </c>
      <c r="L49" s="89">
        <v>130000</v>
      </c>
      <c r="M49" s="89">
        <v>3731</v>
      </c>
      <c r="N49" s="89">
        <v>19162.12</v>
      </c>
      <c r="O49" s="89">
        <v>3952</v>
      </c>
      <c r="P49" s="89">
        <v>1685.4</v>
      </c>
      <c r="Q49" s="89">
        <f t="shared" si="1"/>
        <v>28530.52</v>
      </c>
      <c r="R49" s="89">
        <f t="shared" si="0"/>
        <v>101469.48</v>
      </c>
      <c r="S49" s="59"/>
      <c r="T49" s="124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</row>
    <row r="50" spans="2:82" s="83" customFormat="1" ht="30" customHeight="1" x14ac:dyDescent="0.35">
      <c r="B50" s="118">
        <v>40</v>
      </c>
      <c r="C50" s="85" t="s">
        <v>371</v>
      </c>
      <c r="D50" s="85" t="s">
        <v>449</v>
      </c>
      <c r="E50" s="85" t="s">
        <v>413</v>
      </c>
      <c r="F50" s="86" t="s">
        <v>200</v>
      </c>
      <c r="G50" s="87" t="s">
        <v>21</v>
      </c>
      <c r="H50" s="88">
        <v>45717</v>
      </c>
      <c r="I50" s="88">
        <v>45901</v>
      </c>
      <c r="J50" s="89">
        <v>51000</v>
      </c>
      <c r="K50" s="89">
        <v>0</v>
      </c>
      <c r="L50" s="89">
        <v>51000</v>
      </c>
      <c r="M50" s="89">
        <v>1463.7</v>
      </c>
      <c r="N50" s="89">
        <v>1995.14</v>
      </c>
      <c r="O50" s="89">
        <v>1550.4</v>
      </c>
      <c r="P50" s="89">
        <v>1352.9</v>
      </c>
      <c r="Q50" s="89">
        <v>6362.14</v>
      </c>
      <c r="R50" s="89">
        <v>44637.86</v>
      </c>
      <c r="S50" s="59"/>
      <c r="T50" s="122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</row>
    <row r="51" spans="2:82" s="83" customFormat="1" ht="30" customHeight="1" x14ac:dyDescent="0.35">
      <c r="B51" s="118">
        <v>41</v>
      </c>
      <c r="C51" s="85" t="s">
        <v>239</v>
      </c>
      <c r="D51" s="85" t="s">
        <v>449</v>
      </c>
      <c r="E51" s="85" t="s">
        <v>413</v>
      </c>
      <c r="F51" s="86" t="s">
        <v>200</v>
      </c>
      <c r="G51" s="87" t="s">
        <v>21</v>
      </c>
      <c r="H51" s="88">
        <v>45717</v>
      </c>
      <c r="I51" s="88" t="s">
        <v>554</v>
      </c>
      <c r="J51" s="89">
        <v>51000</v>
      </c>
      <c r="K51" s="89">
        <v>0</v>
      </c>
      <c r="L51" s="89">
        <v>51000</v>
      </c>
      <c r="M51" s="89">
        <v>1463.7</v>
      </c>
      <c r="N51" s="89">
        <v>1995.14</v>
      </c>
      <c r="O51" s="89">
        <v>1550.4</v>
      </c>
      <c r="P51" s="89">
        <v>1352.9</v>
      </c>
      <c r="Q51" s="89">
        <f t="shared" si="1"/>
        <v>6362.1399999999994</v>
      </c>
      <c r="R51" s="89">
        <f t="shared" si="0"/>
        <v>44637.86</v>
      </c>
      <c r="S51" s="59"/>
      <c r="T51" s="122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</row>
    <row r="52" spans="2:82" s="83" customFormat="1" ht="30" customHeight="1" x14ac:dyDescent="0.35">
      <c r="B52" s="118">
        <v>42</v>
      </c>
      <c r="C52" s="85" t="s">
        <v>241</v>
      </c>
      <c r="D52" s="85" t="s">
        <v>466</v>
      </c>
      <c r="E52" s="85" t="s">
        <v>242</v>
      </c>
      <c r="F52" s="86" t="s">
        <v>200</v>
      </c>
      <c r="G52" s="87" t="s">
        <v>21</v>
      </c>
      <c r="H52" s="88">
        <v>45717</v>
      </c>
      <c r="I52" s="88">
        <v>45901</v>
      </c>
      <c r="J52" s="89">
        <v>70000</v>
      </c>
      <c r="K52" s="89">
        <v>0</v>
      </c>
      <c r="L52" s="89">
        <v>70000</v>
      </c>
      <c r="M52" s="89">
        <v>2009</v>
      </c>
      <c r="N52" s="89">
        <v>5368.48</v>
      </c>
      <c r="O52" s="89">
        <v>2128</v>
      </c>
      <c r="P52" s="89">
        <v>695</v>
      </c>
      <c r="Q52" s="89">
        <f t="shared" si="1"/>
        <v>10200.48</v>
      </c>
      <c r="R52" s="89">
        <f t="shared" si="0"/>
        <v>59799.520000000004</v>
      </c>
      <c r="S52" s="59"/>
      <c r="T52" s="122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</row>
    <row r="53" spans="2:82" s="83" customFormat="1" ht="30" customHeight="1" x14ac:dyDescent="0.35">
      <c r="B53" s="118">
        <v>43</v>
      </c>
      <c r="C53" s="85" t="s">
        <v>537</v>
      </c>
      <c r="D53" s="85" t="s">
        <v>466</v>
      </c>
      <c r="E53" s="85" t="s">
        <v>538</v>
      </c>
      <c r="F53" s="86" t="s">
        <v>200</v>
      </c>
      <c r="G53" s="87" t="s">
        <v>21</v>
      </c>
      <c r="H53" s="91">
        <v>45627</v>
      </c>
      <c r="I53" s="91">
        <v>45778</v>
      </c>
      <c r="J53" s="119">
        <v>51000</v>
      </c>
      <c r="K53" s="119">
        <v>0</v>
      </c>
      <c r="L53" s="119">
        <v>51000</v>
      </c>
      <c r="M53" s="119">
        <v>1463.7</v>
      </c>
      <c r="N53" s="119">
        <v>1995.14</v>
      </c>
      <c r="O53" s="119">
        <v>1550.4</v>
      </c>
      <c r="P53" s="119">
        <v>600</v>
      </c>
      <c r="Q53" s="119">
        <f>SUM(M53:P53)</f>
        <v>5609.24</v>
      </c>
      <c r="R53" s="119">
        <f>(L53-Q53)</f>
        <v>45390.76</v>
      </c>
      <c r="S53" s="59"/>
      <c r="T53" s="122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</row>
    <row r="54" spans="2:82" s="83" customFormat="1" ht="30" customHeight="1" x14ac:dyDescent="0.35">
      <c r="B54" s="118">
        <v>44</v>
      </c>
      <c r="C54" s="85" t="s">
        <v>243</v>
      </c>
      <c r="D54" s="85" t="s">
        <v>467</v>
      </c>
      <c r="E54" s="85" t="s">
        <v>244</v>
      </c>
      <c r="F54" s="86" t="s">
        <v>200</v>
      </c>
      <c r="G54" s="87" t="s">
        <v>21</v>
      </c>
      <c r="H54" s="88">
        <v>45717</v>
      </c>
      <c r="I54" s="88">
        <v>45901</v>
      </c>
      <c r="J54" s="89">
        <v>80000</v>
      </c>
      <c r="K54" s="89">
        <v>0</v>
      </c>
      <c r="L54" s="89">
        <v>80000</v>
      </c>
      <c r="M54" s="89">
        <v>2296</v>
      </c>
      <c r="N54" s="89">
        <v>7400.87</v>
      </c>
      <c r="O54" s="89">
        <v>2432</v>
      </c>
      <c r="P54" s="89">
        <v>125</v>
      </c>
      <c r="Q54" s="89">
        <f t="shared" si="1"/>
        <v>12253.869999999999</v>
      </c>
      <c r="R54" s="89">
        <f t="shared" si="0"/>
        <v>67746.13</v>
      </c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</row>
    <row r="55" spans="2:82" s="83" customFormat="1" ht="30" customHeight="1" x14ac:dyDescent="0.35">
      <c r="B55" s="118">
        <v>45</v>
      </c>
      <c r="C55" s="85" t="s">
        <v>245</v>
      </c>
      <c r="D55" s="85" t="s">
        <v>467</v>
      </c>
      <c r="E55" s="85" t="s">
        <v>125</v>
      </c>
      <c r="F55" s="86" t="s">
        <v>200</v>
      </c>
      <c r="G55" s="87" t="s">
        <v>21</v>
      </c>
      <c r="H55" s="88">
        <v>45717</v>
      </c>
      <c r="I55" s="88">
        <v>45901</v>
      </c>
      <c r="J55" s="89">
        <v>65000</v>
      </c>
      <c r="K55" s="89">
        <v>0</v>
      </c>
      <c r="L55" s="89">
        <v>65000</v>
      </c>
      <c r="M55" s="89">
        <v>1865.5</v>
      </c>
      <c r="N55" s="89">
        <v>4427.58</v>
      </c>
      <c r="O55" s="89">
        <v>1976</v>
      </c>
      <c r="P55" s="89">
        <v>2598.6999999999998</v>
      </c>
      <c r="Q55" s="89">
        <f t="shared" si="1"/>
        <v>10867.779999999999</v>
      </c>
      <c r="R55" s="89">
        <f t="shared" si="0"/>
        <v>54132.22</v>
      </c>
      <c r="S55" s="59"/>
      <c r="T55" s="122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</row>
    <row r="56" spans="2:82" s="83" customFormat="1" ht="30" customHeight="1" x14ac:dyDescent="0.35">
      <c r="B56" s="118">
        <v>46</v>
      </c>
      <c r="C56" s="85" t="s">
        <v>362</v>
      </c>
      <c r="D56" s="85" t="s">
        <v>467</v>
      </c>
      <c r="E56" s="85" t="s">
        <v>125</v>
      </c>
      <c r="F56" s="86" t="s">
        <v>200</v>
      </c>
      <c r="G56" s="87" t="s">
        <v>24</v>
      </c>
      <c r="H56" s="88">
        <v>45717</v>
      </c>
      <c r="I56" s="88">
        <v>45901</v>
      </c>
      <c r="J56" s="89">
        <v>65000</v>
      </c>
      <c r="K56" s="89">
        <v>0</v>
      </c>
      <c r="L56" s="89">
        <v>65000</v>
      </c>
      <c r="M56" s="89">
        <v>1865.5</v>
      </c>
      <c r="N56" s="89">
        <v>4427.58</v>
      </c>
      <c r="O56" s="89">
        <v>1976</v>
      </c>
      <c r="P56" s="89">
        <v>515</v>
      </c>
      <c r="Q56" s="89">
        <v>8784.08</v>
      </c>
      <c r="R56" s="89">
        <v>56215.92</v>
      </c>
      <c r="S56" s="59"/>
      <c r="T56" s="122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</row>
    <row r="57" spans="2:82" s="83" customFormat="1" ht="30" customHeight="1" x14ac:dyDescent="0.35">
      <c r="B57" s="118">
        <v>47</v>
      </c>
      <c r="C57" s="85" t="s">
        <v>246</v>
      </c>
      <c r="D57" s="85" t="s">
        <v>468</v>
      </c>
      <c r="E57" s="85" t="s">
        <v>498</v>
      </c>
      <c r="F57" s="86" t="s">
        <v>200</v>
      </c>
      <c r="G57" s="87" t="s">
        <v>21</v>
      </c>
      <c r="H57" s="88">
        <v>45717</v>
      </c>
      <c r="I57" s="88">
        <v>45901</v>
      </c>
      <c r="J57" s="89">
        <v>51000</v>
      </c>
      <c r="K57" s="89">
        <v>0</v>
      </c>
      <c r="L57" s="89">
        <v>51000</v>
      </c>
      <c r="M57" s="89">
        <v>1463.7</v>
      </c>
      <c r="N57" s="89">
        <v>1995.14</v>
      </c>
      <c r="O57" s="89">
        <v>1550.4</v>
      </c>
      <c r="P57" s="89">
        <v>600</v>
      </c>
      <c r="Q57" s="89">
        <f t="shared" si="1"/>
        <v>5609.24</v>
      </c>
      <c r="R57" s="89">
        <f t="shared" si="0"/>
        <v>45390.76</v>
      </c>
      <c r="S57" s="59"/>
      <c r="T57" s="122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</row>
    <row r="58" spans="2:82" s="83" customFormat="1" ht="30" customHeight="1" x14ac:dyDescent="0.35">
      <c r="B58" s="118">
        <v>48</v>
      </c>
      <c r="C58" s="85" t="s">
        <v>248</v>
      </c>
      <c r="D58" s="85" t="s">
        <v>468</v>
      </c>
      <c r="E58" s="85" t="s">
        <v>420</v>
      </c>
      <c r="F58" s="86" t="s">
        <v>200</v>
      </c>
      <c r="G58" s="87" t="s">
        <v>24</v>
      </c>
      <c r="H58" s="88">
        <v>45717</v>
      </c>
      <c r="I58" s="88">
        <v>45901</v>
      </c>
      <c r="J58" s="89">
        <v>51000</v>
      </c>
      <c r="K58" s="89">
        <v>0</v>
      </c>
      <c r="L58" s="89">
        <v>51000</v>
      </c>
      <c r="M58" s="89">
        <v>1463.7</v>
      </c>
      <c r="N58" s="89">
        <v>1995.14</v>
      </c>
      <c r="O58" s="89">
        <v>1550.4</v>
      </c>
      <c r="P58" s="89">
        <v>125</v>
      </c>
      <c r="Q58" s="89">
        <f t="shared" si="1"/>
        <v>5134.24</v>
      </c>
      <c r="R58" s="89">
        <f t="shared" si="0"/>
        <v>45865.760000000002</v>
      </c>
      <c r="S58" s="59"/>
      <c r="T58" s="122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</row>
    <row r="59" spans="2:82" s="83" customFormat="1" ht="30" customHeight="1" x14ac:dyDescent="0.35">
      <c r="B59" s="118">
        <v>49</v>
      </c>
      <c r="C59" s="85" t="s">
        <v>249</v>
      </c>
      <c r="D59" s="85" t="s">
        <v>469</v>
      </c>
      <c r="E59" s="85" t="s">
        <v>431</v>
      </c>
      <c r="F59" s="86" t="s">
        <v>200</v>
      </c>
      <c r="G59" s="87" t="s">
        <v>21</v>
      </c>
      <c r="H59" s="88">
        <v>45717</v>
      </c>
      <c r="I59" s="88">
        <v>45901</v>
      </c>
      <c r="J59" s="89">
        <v>130000</v>
      </c>
      <c r="K59" s="89">
        <v>0</v>
      </c>
      <c r="L59" s="89">
        <v>130000</v>
      </c>
      <c r="M59" s="89">
        <v>3731</v>
      </c>
      <c r="N59" s="89">
        <v>18304.39</v>
      </c>
      <c r="O59" s="89">
        <v>3952</v>
      </c>
      <c r="P59" s="89">
        <v>3555.92</v>
      </c>
      <c r="Q59" s="89">
        <f t="shared" si="1"/>
        <v>29543.309999999998</v>
      </c>
      <c r="R59" s="89">
        <f t="shared" si="0"/>
        <v>100456.69</v>
      </c>
      <c r="S59" s="59"/>
      <c r="T59" s="124" t="s">
        <v>558</v>
      </c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</row>
    <row r="60" spans="2:82" s="83" customFormat="1" ht="30" customHeight="1" x14ac:dyDescent="0.35">
      <c r="B60" s="118">
        <v>50</v>
      </c>
      <c r="C60" s="85" t="s">
        <v>253</v>
      </c>
      <c r="D60" s="85" t="s">
        <v>471</v>
      </c>
      <c r="E60" s="85" t="s">
        <v>544</v>
      </c>
      <c r="F60" s="86" t="s">
        <v>200</v>
      </c>
      <c r="G60" s="87" t="s">
        <v>21</v>
      </c>
      <c r="H60" s="88">
        <v>45717</v>
      </c>
      <c r="I60" s="88">
        <v>45901</v>
      </c>
      <c r="J60" s="89">
        <v>80000</v>
      </c>
      <c r="K60" s="89">
        <v>0</v>
      </c>
      <c r="L60" s="89">
        <v>80000</v>
      </c>
      <c r="M60" s="89">
        <v>2296</v>
      </c>
      <c r="N60" s="89">
        <v>7400.87</v>
      </c>
      <c r="O60" s="89">
        <v>2432</v>
      </c>
      <c r="P60" s="89">
        <v>125</v>
      </c>
      <c r="Q60" s="89">
        <f t="shared" ref="Q60" si="2">SUM(M60:P60)</f>
        <v>12253.869999999999</v>
      </c>
      <c r="R60" s="89">
        <f t="shared" ref="R60" si="3">(L60-Q60)</f>
        <v>67746.13</v>
      </c>
      <c r="S60" s="59"/>
      <c r="T60" s="122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</row>
    <row r="61" spans="2:82" s="83" customFormat="1" ht="30" customHeight="1" x14ac:dyDescent="0.35">
      <c r="B61" s="118">
        <v>51</v>
      </c>
      <c r="C61" s="85" t="s">
        <v>250</v>
      </c>
      <c r="D61" s="85" t="s">
        <v>471</v>
      </c>
      <c r="E61" s="85" t="s">
        <v>407</v>
      </c>
      <c r="F61" s="86" t="s">
        <v>200</v>
      </c>
      <c r="G61" s="87" t="s">
        <v>21</v>
      </c>
      <c r="H61" s="88">
        <v>45717</v>
      </c>
      <c r="I61" s="88" t="s">
        <v>556</v>
      </c>
      <c r="J61" s="89">
        <v>130000</v>
      </c>
      <c r="K61" s="89">
        <v>0</v>
      </c>
      <c r="L61" s="89">
        <v>130000</v>
      </c>
      <c r="M61" s="89">
        <v>3731</v>
      </c>
      <c r="N61" s="89">
        <v>19162.12</v>
      </c>
      <c r="O61" s="89">
        <v>3952</v>
      </c>
      <c r="P61" s="89">
        <v>1075</v>
      </c>
      <c r="Q61" s="89">
        <v>27920.12</v>
      </c>
      <c r="R61" s="89">
        <v>102079.88</v>
      </c>
      <c r="S61" s="59"/>
      <c r="T61" s="124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</row>
    <row r="62" spans="2:82" s="83" customFormat="1" ht="30" customHeight="1" x14ac:dyDescent="0.35">
      <c r="B62" s="118">
        <v>52</v>
      </c>
      <c r="C62" s="85" t="s">
        <v>251</v>
      </c>
      <c r="D62" s="85" t="s">
        <v>472</v>
      </c>
      <c r="E62" s="85" t="s">
        <v>366</v>
      </c>
      <c r="F62" s="86" t="s">
        <v>200</v>
      </c>
      <c r="G62" s="87" t="s">
        <v>24</v>
      </c>
      <c r="H62" s="88">
        <v>45717</v>
      </c>
      <c r="I62" s="88">
        <v>45901</v>
      </c>
      <c r="J62" s="89">
        <v>65000</v>
      </c>
      <c r="K62" s="89">
        <v>0</v>
      </c>
      <c r="L62" s="89">
        <v>65000</v>
      </c>
      <c r="M62" s="89">
        <v>1865.5</v>
      </c>
      <c r="N62" s="89">
        <v>4427.58</v>
      </c>
      <c r="O62" s="89">
        <v>1976</v>
      </c>
      <c r="P62" s="89">
        <v>695</v>
      </c>
      <c r="Q62" s="89">
        <f t="shared" si="1"/>
        <v>8964.08</v>
      </c>
      <c r="R62" s="89">
        <f t="shared" si="0"/>
        <v>56035.92</v>
      </c>
      <c r="S62" s="59"/>
      <c r="T62" s="124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</row>
    <row r="63" spans="2:82" s="83" customFormat="1" ht="30" customHeight="1" x14ac:dyDescent="0.35">
      <c r="B63" s="118">
        <v>53</v>
      </c>
      <c r="C63" s="85" t="s">
        <v>372</v>
      </c>
      <c r="D63" s="85" t="s">
        <v>470</v>
      </c>
      <c r="E63" s="85" t="s">
        <v>367</v>
      </c>
      <c r="F63" s="86" t="s">
        <v>200</v>
      </c>
      <c r="G63" s="87" t="s">
        <v>21</v>
      </c>
      <c r="H63" s="88">
        <v>45717</v>
      </c>
      <c r="I63" s="88">
        <v>45901</v>
      </c>
      <c r="J63" s="89">
        <v>130000</v>
      </c>
      <c r="K63" s="89">
        <v>0</v>
      </c>
      <c r="L63" s="89">
        <v>130000</v>
      </c>
      <c r="M63" s="89">
        <v>3731</v>
      </c>
      <c r="N63" s="89">
        <v>19162.12</v>
      </c>
      <c r="O63" s="89">
        <v>3952</v>
      </c>
      <c r="P63" s="89">
        <v>1436.7</v>
      </c>
      <c r="Q63" s="89">
        <f t="shared" si="1"/>
        <v>28281.82</v>
      </c>
      <c r="R63" s="89">
        <f t="shared" si="0"/>
        <v>101718.18</v>
      </c>
      <c r="S63" s="59"/>
      <c r="T63" s="124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</row>
    <row r="64" spans="2:82" s="83" customFormat="1" ht="30" customHeight="1" x14ac:dyDescent="0.35">
      <c r="B64" s="118">
        <v>54</v>
      </c>
      <c r="C64" s="85" t="s">
        <v>148</v>
      </c>
      <c r="D64" s="85" t="s">
        <v>472</v>
      </c>
      <c r="E64" s="85" t="s">
        <v>423</v>
      </c>
      <c r="F64" s="86" t="s">
        <v>200</v>
      </c>
      <c r="G64" s="87" t="s">
        <v>21</v>
      </c>
      <c r="H64" s="88">
        <v>45717</v>
      </c>
      <c r="I64" s="88">
        <v>45901</v>
      </c>
      <c r="J64" s="89">
        <v>105000</v>
      </c>
      <c r="K64" s="89">
        <v>0</v>
      </c>
      <c r="L64" s="89">
        <v>105000</v>
      </c>
      <c r="M64" s="89">
        <v>3013.5</v>
      </c>
      <c r="N64" s="89">
        <v>13281.49</v>
      </c>
      <c r="O64" s="89">
        <v>3192</v>
      </c>
      <c r="P64" s="89">
        <v>1625</v>
      </c>
      <c r="Q64" s="89">
        <f>SUM(M64:P64)</f>
        <v>21111.989999999998</v>
      </c>
      <c r="R64" s="89">
        <f>(L64-Q64)</f>
        <v>83888.010000000009</v>
      </c>
      <c r="S64" s="59"/>
      <c r="T64" s="122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</row>
    <row r="65" spans="2:82" s="83" customFormat="1" ht="30" customHeight="1" x14ac:dyDescent="0.35">
      <c r="B65" s="118">
        <v>55</v>
      </c>
      <c r="C65" s="85" t="s">
        <v>389</v>
      </c>
      <c r="D65" s="85" t="s">
        <v>472</v>
      </c>
      <c r="E65" s="85" t="s">
        <v>366</v>
      </c>
      <c r="F65" s="86" t="s">
        <v>200</v>
      </c>
      <c r="G65" s="87" t="s">
        <v>21</v>
      </c>
      <c r="H65" s="88">
        <v>45717</v>
      </c>
      <c r="I65" s="88">
        <v>45901</v>
      </c>
      <c r="J65" s="89">
        <v>65000</v>
      </c>
      <c r="K65" s="89">
        <v>0</v>
      </c>
      <c r="L65" s="89">
        <v>65000</v>
      </c>
      <c r="M65" s="89">
        <v>1865.5</v>
      </c>
      <c r="N65" s="89">
        <v>4427.58</v>
      </c>
      <c r="O65" s="89">
        <v>1976</v>
      </c>
      <c r="P65" s="89">
        <v>695</v>
      </c>
      <c r="Q65" s="89">
        <f>SUM(M65:P65)</f>
        <v>8964.08</v>
      </c>
      <c r="R65" s="89">
        <f>(L65-Q65)</f>
        <v>56035.92</v>
      </c>
      <c r="S65" s="59"/>
      <c r="T65" s="122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</row>
    <row r="66" spans="2:82" s="83" customFormat="1" ht="30" customHeight="1" x14ac:dyDescent="0.35">
      <c r="B66" s="118">
        <v>56</v>
      </c>
      <c r="C66" s="85" t="s">
        <v>375</v>
      </c>
      <c r="D66" s="85" t="s">
        <v>472</v>
      </c>
      <c r="E66" s="85" t="s">
        <v>366</v>
      </c>
      <c r="F66" s="86" t="s">
        <v>200</v>
      </c>
      <c r="G66" s="87" t="s">
        <v>24</v>
      </c>
      <c r="H66" s="88">
        <v>45717</v>
      </c>
      <c r="I66" s="88">
        <v>45901</v>
      </c>
      <c r="J66" s="89">
        <v>65000</v>
      </c>
      <c r="K66" s="89">
        <v>0</v>
      </c>
      <c r="L66" s="89">
        <v>65000</v>
      </c>
      <c r="M66" s="89">
        <v>1865.5</v>
      </c>
      <c r="N66" s="89">
        <v>4427.58</v>
      </c>
      <c r="O66" s="89">
        <v>1976</v>
      </c>
      <c r="P66" s="89">
        <v>1447.9</v>
      </c>
      <c r="Q66" s="89">
        <f>SUM(M66:P66)</f>
        <v>9716.98</v>
      </c>
      <c r="R66" s="89">
        <f>(L66-Q66)</f>
        <v>55283.020000000004</v>
      </c>
      <c r="S66" s="59"/>
      <c r="T66" s="122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</row>
    <row r="67" spans="2:82" s="83" customFormat="1" ht="30" customHeight="1" x14ac:dyDescent="0.35">
      <c r="B67" s="118">
        <v>57</v>
      </c>
      <c r="C67" s="85" t="s">
        <v>252</v>
      </c>
      <c r="D67" s="85" t="s">
        <v>472</v>
      </c>
      <c r="E67" s="85" t="s">
        <v>366</v>
      </c>
      <c r="F67" s="86" t="s">
        <v>200</v>
      </c>
      <c r="G67" s="87" t="s">
        <v>24</v>
      </c>
      <c r="H67" s="88">
        <v>45717</v>
      </c>
      <c r="I67" s="88">
        <v>45901</v>
      </c>
      <c r="J67" s="89">
        <v>65000</v>
      </c>
      <c r="K67" s="89">
        <v>0</v>
      </c>
      <c r="L67" s="89">
        <v>65000</v>
      </c>
      <c r="M67" s="89">
        <v>1865.5</v>
      </c>
      <c r="N67" s="89">
        <v>4427.58</v>
      </c>
      <c r="O67" s="89">
        <v>1976</v>
      </c>
      <c r="P67" s="89">
        <v>695</v>
      </c>
      <c r="Q67" s="89">
        <f t="shared" si="1"/>
        <v>8964.08</v>
      </c>
      <c r="R67" s="89">
        <f t="shared" si="0"/>
        <v>56035.92</v>
      </c>
      <c r="S67" s="59"/>
      <c r="T67" s="122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</row>
    <row r="68" spans="2:82" s="83" customFormat="1" ht="30" customHeight="1" x14ac:dyDescent="0.35">
      <c r="B68" s="118">
        <v>58</v>
      </c>
      <c r="C68" s="85" t="s">
        <v>359</v>
      </c>
      <c r="D68" s="85" t="s">
        <v>472</v>
      </c>
      <c r="E68" s="85" t="s">
        <v>366</v>
      </c>
      <c r="F68" s="86" t="s">
        <v>200</v>
      </c>
      <c r="G68" s="87" t="s">
        <v>21</v>
      </c>
      <c r="H68" s="88">
        <v>45717</v>
      </c>
      <c r="I68" s="88">
        <v>45901</v>
      </c>
      <c r="J68" s="89">
        <v>65000</v>
      </c>
      <c r="K68" s="89">
        <v>0</v>
      </c>
      <c r="L68" s="89">
        <v>65000</v>
      </c>
      <c r="M68" s="89">
        <v>1865.5</v>
      </c>
      <c r="N68" s="89">
        <v>4427.58</v>
      </c>
      <c r="O68" s="89">
        <v>1976</v>
      </c>
      <c r="P68" s="89">
        <v>695</v>
      </c>
      <c r="Q68" s="89">
        <f t="shared" ref="Q68:Q71" si="4">SUM(M68:P68)</f>
        <v>8964.08</v>
      </c>
      <c r="R68" s="89">
        <f t="shared" ref="R68:R71" si="5">(L68-Q68)</f>
        <v>56035.92</v>
      </c>
      <c r="S68" s="59"/>
      <c r="T68" s="122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</row>
    <row r="69" spans="2:82" s="83" customFormat="1" ht="30" customHeight="1" x14ac:dyDescent="0.35">
      <c r="B69" s="118">
        <v>59</v>
      </c>
      <c r="C69" s="85" t="s">
        <v>380</v>
      </c>
      <c r="D69" s="85" t="s">
        <v>472</v>
      </c>
      <c r="E69" s="85" t="s">
        <v>366</v>
      </c>
      <c r="F69" s="86" t="s">
        <v>200</v>
      </c>
      <c r="G69" s="87" t="s">
        <v>21</v>
      </c>
      <c r="H69" s="88">
        <v>45717</v>
      </c>
      <c r="I69" s="88">
        <v>45901</v>
      </c>
      <c r="J69" s="89">
        <v>65000</v>
      </c>
      <c r="K69" s="89">
        <v>0</v>
      </c>
      <c r="L69" s="89">
        <v>65000</v>
      </c>
      <c r="M69" s="89">
        <v>1865.5</v>
      </c>
      <c r="N69" s="89">
        <v>4427.58</v>
      </c>
      <c r="O69" s="89">
        <v>1976</v>
      </c>
      <c r="P69" s="89">
        <v>125</v>
      </c>
      <c r="Q69" s="89">
        <f t="shared" si="4"/>
        <v>8394.08</v>
      </c>
      <c r="R69" s="89">
        <f t="shared" si="5"/>
        <v>56605.919999999998</v>
      </c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</row>
    <row r="70" spans="2:82" s="83" customFormat="1" ht="30" customHeight="1" x14ac:dyDescent="0.35">
      <c r="B70" s="118">
        <v>60</v>
      </c>
      <c r="C70" s="85" t="s">
        <v>381</v>
      </c>
      <c r="D70" s="85" t="s">
        <v>472</v>
      </c>
      <c r="E70" s="85" t="s">
        <v>366</v>
      </c>
      <c r="F70" s="86" t="s">
        <v>200</v>
      </c>
      <c r="G70" s="87" t="s">
        <v>21</v>
      </c>
      <c r="H70" s="88">
        <v>45717</v>
      </c>
      <c r="I70" s="88">
        <v>45901</v>
      </c>
      <c r="J70" s="89">
        <v>65000</v>
      </c>
      <c r="K70" s="89">
        <v>0</v>
      </c>
      <c r="L70" s="89">
        <v>65000</v>
      </c>
      <c r="M70" s="89">
        <v>1865.5</v>
      </c>
      <c r="N70" s="89">
        <v>4427.58</v>
      </c>
      <c r="O70" s="89">
        <v>1976</v>
      </c>
      <c r="P70" s="89">
        <v>16496.7</v>
      </c>
      <c r="Q70" s="89">
        <v>24765.78</v>
      </c>
      <c r="R70" s="89">
        <v>40234.22</v>
      </c>
      <c r="S70" s="59"/>
      <c r="T70" s="122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</row>
    <row r="71" spans="2:82" s="83" customFormat="1" ht="30" customHeight="1" x14ac:dyDescent="0.35">
      <c r="B71" s="118">
        <v>61</v>
      </c>
      <c r="C71" s="85" t="s">
        <v>382</v>
      </c>
      <c r="D71" s="85" t="s">
        <v>472</v>
      </c>
      <c r="E71" s="85" t="s">
        <v>366</v>
      </c>
      <c r="F71" s="86" t="s">
        <v>200</v>
      </c>
      <c r="G71" s="87" t="s">
        <v>21</v>
      </c>
      <c r="H71" s="88">
        <v>45717</v>
      </c>
      <c r="I71" s="88">
        <v>45901</v>
      </c>
      <c r="J71" s="89">
        <v>65000</v>
      </c>
      <c r="K71" s="89">
        <v>0</v>
      </c>
      <c r="L71" s="89">
        <v>65000</v>
      </c>
      <c r="M71" s="89">
        <v>1865.5</v>
      </c>
      <c r="N71" s="89">
        <v>4084.48</v>
      </c>
      <c r="O71" s="89">
        <v>1976</v>
      </c>
      <c r="P71" s="89">
        <v>2380.46</v>
      </c>
      <c r="Q71" s="89">
        <f t="shared" si="4"/>
        <v>10306.439999999999</v>
      </c>
      <c r="R71" s="89">
        <f t="shared" si="5"/>
        <v>54693.56</v>
      </c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</row>
    <row r="72" spans="2:82" s="83" customFormat="1" ht="30" customHeight="1" x14ac:dyDescent="0.35">
      <c r="B72" s="118">
        <v>62</v>
      </c>
      <c r="C72" s="85" t="s">
        <v>516</v>
      </c>
      <c r="D72" s="85" t="s">
        <v>472</v>
      </c>
      <c r="E72" s="85" t="s">
        <v>366</v>
      </c>
      <c r="F72" s="86" t="s">
        <v>200</v>
      </c>
      <c r="G72" s="87" t="s">
        <v>24</v>
      </c>
      <c r="H72" s="91">
        <v>45717</v>
      </c>
      <c r="I72" s="91">
        <v>45901</v>
      </c>
      <c r="J72" s="89">
        <v>65000</v>
      </c>
      <c r="K72" s="89">
        <v>0</v>
      </c>
      <c r="L72" s="89">
        <v>65000</v>
      </c>
      <c r="M72" s="89">
        <v>1865.5</v>
      </c>
      <c r="N72" s="89">
        <v>4427.58</v>
      </c>
      <c r="O72" s="89">
        <v>1976</v>
      </c>
      <c r="P72" s="89">
        <v>595</v>
      </c>
      <c r="Q72" s="89">
        <f>SUM(M72:P72)</f>
        <v>8864.08</v>
      </c>
      <c r="R72" s="89">
        <f>(L72-Q72)</f>
        <v>56135.92</v>
      </c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</row>
    <row r="73" spans="2:82" s="83" customFormat="1" ht="30" customHeight="1" x14ac:dyDescent="0.35">
      <c r="B73" s="118">
        <v>63</v>
      </c>
      <c r="C73" s="85" t="s">
        <v>531</v>
      </c>
      <c r="D73" s="85" t="s">
        <v>472</v>
      </c>
      <c r="E73" s="85" t="s">
        <v>366</v>
      </c>
      <c r="F73" s="86" t="s">
        <v>200</v>
      </c>
      <c r="G73" s="87" t="s">
        <v>21</v>
      </c>
      <c r="H73" s="91">
        <v>45717</v>
      </c>
      <c r="I73" s="91">
        <v>45901</v>
      </c>
      <c r="J73" s="119">
        <v>65000</v>
      </c>
      <c r="K73" s="119">
        <v>0</v>
      </c>
      <c r="L73" s="119">
        <v>65000</v>
      </c>
      <c r="M73" s="119">
        <v>1865.5</v>
      </c>
      <c r="N73" s="119">
        <v>4427.58</v>
      </c>
      <c r="O73" s="119">
        <v>1976</v>
      </c>
      <c r="P73" s="119">
        <v>695</v>
      </c>
      <c r="Q73" s="119">
        <f>SUM(M73:P73)</f>
        <v>8964.08</v>
      </c>
      <c r="R73" s="119">
        <f>(L73-Q73)</f>
        <v>56035.92</v>
      </c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</row>
    <row r="74" spans="2:82" s="83" customFormat="1" ht="30" customHeight="1" x14ac:dyDescent="0.35">
      <c r="B74" s="118">
        <v>64</v>
      </c>
      <c r="C74" s="85" t="s">
        <v>254</v>
      </c>
      <c r="D74" s="85" t="s">
        <v>473</v>
      </c>
      <c r="E74" s="85" t="s">
        <v>432</v>
      </c>
      <c r="F74" s="86" t="s">
        <v>200</v>
      </c>
      <c r="G74" s="87" t="s">
        <v>21</v>
      </c>
      <c r="H74" s="88">
        <v>45717</v>
      </c>
      <c r="I74" s="88">
        <v>45901</v>
      </c>
      <c r="J74" s="89">
        <v>70000</v>
      </c>
      <c r="K74" s="89">
        <v>0</v>
      </c>
      <c r="L74" s="89">
        <v>70000</v>
      </c>
      <c r="M74" s="89">
        <v>2009</v>
      </c>
      <c r="N74" s="89">
        <v>5368.48</v>
      </c>
      <c r="O74" s="89">
        <v>2128</v>
      </c>
      <c r="P74" s="89">
        <v>1417.9</v>
      </c>
      <c r="Q74" s="89">
        <f t="shared" si="1"/>
        <v>10923.38</v>
      </c>
      <c r="R74" s="89">
        <f t="shared" si="0"/>
        <v>59076.62</v>
      </c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</row>
    <row r="75" spans="2:82" s="83" customFormat="1" ht="30" customHeight="1" x14ac:dyDescent="0.35">
      <c r="B75" s="118">
        <v>65</v>
      </c>
      <c r="C75" s="85" t="s">
        <v>256</v>
      </c>
      <c r="D75" s="85" t="s">
        <v>473</v>
      </c>
      <c r="E75" s="85" t="s">
        <v>433</v>
      </c>
      <c r="F75" s="86" t="s">
        <v>200</v>
      </c>
      <c r="G75" s="87" t="s">
        <v>21</v>
      </c>
      <c r="H75" s="88">
        <v>45717</v>
      </c>
      <c r="I75" s="88">
        <v>45901</v>
      </c>
      <c r="J75" s="89">
        <v>130000</v>
      </c>
      <c r="K75" s="89">
        <v>0</v>
      </c>
      <c r="L75" s="89">
        <v>130000</v>
      </c>
      <c r="M75" s="89">
        <v>3731</v>
      </c>
      <c r="N75" s="89">
        <v>19162.12</v>
      </c>
      <c r="O75" s="89">
        <v>3952</v>
      </c>
      <c r="P75" s="89">
        <v>18968.23</v>
      </c>
      <c r="Q75" s="89">
        <v>45813.35</v>
      </c>
      <c r="R75" s="89">
        <f t="shared" si="0"/>
        <v>84186.65</v>
      </c>
      <c r="S75" s="59"/>
      <c r="T75" s="122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</row>
    <row r="76" spans="2:82" s="83" customFormat="1" ht="30" customHeight="1" x14ac:dyDescent="0.35">
      <c r="B76" s="118">
        <v>66</v>
      </c>
      <c r="C76" s="85" t="s">
        <v>257</v>
      </c>
      <c r="D76" s="85" t="s">
        <v>473</v>
      </c>
      <c r="E76" s="85" t="s">
        <v>432</v>
      </c>
      <c r="F76" s="86" t="s">
        <v>200</v>
      </c>
      <c r="G76" s="87" t="s">
        <v>24</v>
      </c>
      <c r="H76" s="88" t="s">
        <v>553</v>
      </c>
      <c r="I76" s="88">
        <v>45901</v>
      </c>
      <c r="J76" s="89">
        <v>70000</v>
      </c>
      <c r="K76" s="89">
        <v>0</v>
      </c>
      <c r="L76" s="89">
        <v>70000</v>
      </c>
      <c r="M76" s="89">
        <v>2009</v>
      </c>
      <c r="N76" s="89">
        <v>5368.48</v>
      </c>
      <c r="O76" s="89">
        <v>2128</v>
      </c>
      <c r="P76" s="89">
        <v>695</v>
      </c>
      <c r="Q76" s="89">
        <f t="shared" si="1"/>
        <v>10200.48</v>
      </c>
      <c r="R76" s="89">
        <f t="shared" si="0"/>
        <v>59799.520000000004</v>
      </c>
      <c r="S76" s="59"/>
      <c r="T76" s="122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</row>
    <row r="77" spans="2:82" s="83" customFormat="1" ht="30" customHeight="1" x14ac:dyDescent="0.35">
      <c r="B77" s="118">
        <v>67</v>
      </c>
      <c r="C77" s="85" t="s">
        <v>258</v>
      </c>
      <c r="D77" s="85" t="s">
        <v>473</v>
      </c>
      <c r="E77" s="85" t="s">
        <v>432</v>
      </c>
      <c r="F77" s="86" t="s">
        <v>200</v>
      </c>
      <c r="G77" s="87" t="s">
        <v>21</v>
      </c>
      <c r="H77" s="88">
        <v>45717</v>
      </c>
      <c r="I77" s="88">
        <v>45901</v>
      </c>
      <c r="J77" s="89">
        <v>70000</v>
      </c>
      <c r="K77" s="89">
        <v>0</v>
      </c>
      <c r="L77" s="89">
        <v>70000</v>
      </c>
      <c r="M77" s="89">
        <v>2009</v>
      </c>
      <c r="N77" s="89">
        <v>5368.48</v>
      </c>
      <c r="O77" s="89">
        <v>2128</v>
      </c>
      <c r="P77" s="89">
        <v>395</v>
      </c>
      <c r="Q77" s="89">
        <f t="shared" si="1"/>
        <v>9900.48</v>
      </c>
      <c r="R77" s="89">
        <f t="shared" si="0"/>
        <v>60099.520000000004</v>
      </c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</row>
    <row r="78" spans="2:82" s="83" customFormat="1" ht="30" customHeight="1" x14ac:dyDescent="0.35">
      <c r="B78" s="118">
        <v>68</v>
      </c>
      <c r="C78" s="85" t="s">
        <v>259</v>
      </c>
      <c r="D78" s="85" t="s">
        <v>473</v>
      </c>
      <c r="E78" s="85" t="s">
        <v>432</v>
      </c>
      <c r="F78" s="86" t="s">
        <v>200</v>
      </c>
      <c r="G78" s="87" t="s">
        <v>24</v>
      </c>
      <c r="H78" s="88">
        <v>45717</v>
      </c>
      <c r="I78" s="88">
        <v>45901</v>
      </c>
      <c r="J78" s="89">
        <v>70000</v>
      </c>
      <c r="K78" s="89">
        <v>0</v>
      </c>
      <c r="L78" s="89">
        <v>70000</v>
      </c>
      <c r="M78" s="89">
        <v>2009</v>
      </c>
      <c r="N78" s="89">
        <v>5368.48</v>
      </c>
      <c r="O78" s="89">
        <v>2128</v>
      </c>
      <c r="P78" s="89">
        <v>1057.9000000000001</v>
      </c>
      <c r="Q78" s="89">
        <f t="shared" si="1"/>
        <v>10563.38</v>
      </c>
      <c r="R78" s="89">
        <f t="shared" si="0"/>
        <v>59436.62</v>
      </c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</row>
    <row r="79" spans="2:82" s="83" customFormat="1" ht="30" customHeight="1" x14ac:dyDescent="0.35">
      <c r="B79" s="118">
        <v>69</v>
      </c>
      <c r="C79" s="85" t="s">
        <v>260</v>
      </c>
      <c r="D79" s="85" t="s">
        <v>261</v>
      </c>
      <c r="E79" s="85" t="s">
        <v>424</v>
      </c>
      <c r="F79" s="86" t="s">
        <v>200</v>
      </c>
      <c r="G79" s="87" t="s">
        <v>24</v>
      </c>
      <c r="H79" s="88">
        <v>45717</v>
      </c>
      <c r="I79" s="88">
        <v>45901</v>
      </c>
      <c r="J79" s="89">
        <v>130000</v>
      </c>
      <c r="K79" s="89">
        <v>0</v>
      </c>
      <c r="L79" s="89">
        <v>130000</v>
      </c>
      <c r="M79" s="89">
        <v>3731</v>
      </c>
      <c r="N79" s="89">
        <v>19162.12</v>
      </c>
      <c r="O79" s="89">
        <v>3952</v>
      </c>
      <c r="P79" s="89">
        <v>125</v>
      </c>
      <c r="Q79" s="89">
        <v>26970.12</v>
      </c>
      <c r="R79" s="89">
        <f t="shared" si="0"/>
        <v>103029.88</v>
      </c>
      <c r="S79" s="59"/>
      <c r="T79" s="124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</row>
    <row r="80" spans="2:82" s="83" customFormat="1" ht="30" customHeight="1" thickBot="1" x14ac:dyDescent="0.4">
      <c r="B80" s="155" t="s">
        <v>176</v>
      </c>
      <c r="C80" s="156"/>
      <c r="D80" s="156"/>
      <c r="E80" s="156"/>
      <c r="F80" s="156"/>
      <c r="G80" s="156"/>
      <c r="H80" s="156"/>
      <c r="I80" s="157"/>
      <c r="J80" s="90">
        <f>SUBTOTAL(109,Table3[SUELDO BRUTO (RD$)])</f>
        <v>6449000</v>
      </c>
      <c r="K80" s="90">
        <f>SUBTOTAL(109,Table3[OTROS ING.])</f>
        <v>0</v>
      </c>
      <c r="L80" s="90">
        <f>SUBTOTAL(109,Table3[TOTALl ING.])</f>
        <v>6449000</v>
      </c>
      <c r="M80" s="90">
        <f>SUM(M11:M79)</f>
        <v>185086.3</v>
      </c>
      <c r="N80" s="90">
        <f t="shared" ref="N80:Q80" si="6">SUM(N11:N79)</f>
        <v>741847.51999999955</v>
      </c>
      <c r="O80" s="90">
        <f t="shared" si="6"/>
        <v>195852.75999999995</v>
      </c>
      <c r="P80" s="90">
        <f>SUM(P11:P79)</f>
        <v>137508.64999999997</v>
      </c>
      <c r="Q80" s="90">
        <f t="shared" si="6"/>
        <v>1260295.23</v>
      </c>
      <c r="R80" s="90">
        <f>SUM(R11:R79)</f>
        <v>5188704.7699999968</v>
      </c>
      <c r="S80" s="59"/>
      <c r="T80" s="124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59"/>
      <c r="CD80" s="59"/>
    </row>
    <row r="81" spans="1:21" s="83" customFormat="1" ht="19" customHeight="1" x14ac:dyDescent="0.35"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122"/>
      <c r="U81" s="59"/>
    </row>
    <row r="82" spans="1:21" s="83" customFormat="1" x14ac:dyDescent="0.35">
      <c r="A82" s="59"/>
      <c r="B82" s="59"/>
      <c r="C82" s="59"/>
      <c r="D82" s="84" t="s">
        <v>177</v>
      </c>
      <c r="E82" s="59"/>
      <c r="F82" s="84"/>
      <c r="G82" s="143" t="s">
        <v>178</v>
      </c>
      <c r="H82" s="143"/>
      <c r="I82" s="143"/>
      <c r="J82" s="143"/>
      <c r="K82" s="59"/>
      <c r="L82" s="58"/>
      <c r="M82" s="59"/>
      <c r="N82" s="143" t="s">
        <v>178</v>
      </c>
      <c r="O82" s="143"/>
      <c r="P82" s="59"/>
      <c r="Q82" s="59"/>
      <c r="R82" s="59"/>
      <c r="S82" s="59"/>
      <c r="T82" s="59"/>
      <c r="U82" s="59"/>
    </row>
    <row r="83" spans="1:21" s="83" customFormat="1" x14ac:dyDescent="0.35">
      <c r="A83" s="59"/>
      <c r="B83" s="59"/>
      <c r="C83" s="59"/>
      <c r="D83" s="84"/>
      <c r="E83" s="59"/>
      <c r="F83" s="84"/>
      <c r="G83" s="84"/>
      <c r="H83" s="84"/>
      <c r="I83" s="84"/>
      <c r="J83" s="84"/>
      <c r="K83" s="59"/>
      <c r="L83" s="58"/>
      <c r="M83" s="59"/>
      <c r="N83" s="84"/>
      <c r="O83" s="84"/>
      <c r="P83" s="59"/>
      <c r="Q83" s="59"/>
      <c r="R83" s="59"/>
      <c r="S83" s="59"/>
      <c r="T83" s="59"/>
      <c r="U83" s="59"/>
    </row>
    <row r="84" spans="1:21" s="83" customFormat="1" x14ac:dyDescent="0.35">
      <c r="A84" s="59"/>
      <c r="B84" s="59"/>
      <c r="C84" s="59"/>
      <c r="D84" s="84"/>
      <c r="E84" s="59"/>
      <c r="F84" s="84"/>
      <c r="G84" s="84"/>
      <c r="H84" s="84"/>
      <c r="I84" s="84"/>
      <c r="J84" s="84"/>
      <c r="K84" s="59"/>
      <c r="L84" s="58"/>
      <c r="M84" s="59"/>
      <c r="N84" s="84"/>
      <c r="O84" s="84"/>
      <c r="P84" s="59"/>
      <c r="Q84" s="59"/>
      <c r="R84" s="59"/>
      <c r="S84" s="59"/>
      <c r="T84" s="59"/>
      <c r="U84" s="59"/>
    </row>
    <row r="85" spans="1:21" s="83" customFormat="1" x14ac:dyDescent="0.35">
      <c r="A85" s="59"/>
      <c r="B85" s="59"/>
      <c r="C85" s="59"/>
      <c r="D85" s="84" t="s">
        <v>474</v>
      </c>
      <c r="E85" s="59"/>
      <c r="F85" s="84"/>
      <c r="G85" s="59"/>
      <c r="H85" s="59"/>
      <c r="I85" s="59"/>
      <c r="J85" s="84"/>
      <c r="K85" s="59"/>
      <c r="L85" s="59"/>
      <c r="M85" s="59"/>
      <c r="N85" s="59"/>
      <c r="O85" s="143"/>
      <c r="P85" s="143"/>
      <c r="Q85" s="59"/>
      <c r="R85" s="59"/>
      <c r="S85" s="59"/>
      <c r="T85" s="59"/>
      <c r="U85" s="59"/>
    </row>
    <row r="86" spans="1:21" s="83" customFormat="1" x14ac:dyDescent="0.35">
      <c r="A86" s="59"/>
      <c r="B86" s="59"/>
      <c r="C86" s="59"/>
      <c r="D86" s="84" t="s">
        <v>339</v>
      </c>
      <c r="E86" s="59"/>
      <c r="F86" s="158" t="s">
        <v>347</v>
      </c>
      <c r="G86" s="158"/>
      <c r="H86" s="158"/>
      <c r="I86" s="158"/>
      <c r="J86" s="158"/>
      <c r="K86" s="158"/>
      <c r="L86" s="59"/>
      <c r="M86" s="158" t="s">
        <v>194</v>
      </c>
      <c r="N86" s="158"/>
      <c r="O86" s="158"/>
      <c r="P86" s="158"/>
      <c r="Q86" s="59"/>
      <c r="R86" s="59"/>
      <c r="S86" s="59"/>
      <c r="T86" s="59"/>
      <c r="U86" s="59"/>
    </row>
    <row r="87" spans="1:21" s="83" customFormat="1" x14ac:dyDescent="0.35">
      <c r="A87" s="59"/>
      <c r="B87" s="59"/>
      <c r="C87" s="59"/>
      <c r="D87" s="59"/>
      <c r="E87" s="59"/>
      <c r="F87" s="84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</row>
    <row r="88" spans="1:21" s="83" customFormat="1" x14ac:dyDescent="0.35">
      <c r="A88" s="59"/>
      <c r="B88" s="59"/>
      <c r="C88" s="59"/>
      <c r="D88" s="59"/>
      <c r="E88" s="59"/>
      <c r="F88" s="84"/>
      <c r="G88" s="59"/>
      <c r="H88" s="59"/>
      <c r="I88" s="59"/>
      <c r="J88" s="58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</row>
    <row r="89" spans="1:21" x14ac:dyDescent="0.35">
      <c r="D89" s="84"/>
      <c r="F89" s="84"/>
      <c r="O89" s="143"/>
      <c r="P89" s="143"/>
    </row>
  </sheetData>
  <mergeCells count="9">
    <mergeCell ref="A8:R8"/>
    <mergeCell ref="B9:R9"/>
    <mergeCell ref="O89:P89"/>
    <mergeCell ref="B80:I80"/>
    <mergeCell ref="G82:J82"/>
    <mergeCell ref="N82:O82"/>
    <mergeCell ref="O85:P85"/>
    <mergeCell ref="F86:K86"/>
    <mergeCell ref="M86:P86"/>
  </mergeCells>
  <pageMargins left="0.23622047244094491" right="0.23622047244094491" top="0.31496062992125984" bottom="0.35433070866141736" header="0.31496062992125984" footer="0.31496062992125984"/>
  <pageSetup paperSize="5" scale="37" fitToHeight="0" orientation="landscape" r:id="rId1"/>
  <headerFooter>
    <oddFooter>&amp;CPágina &amp;P / &amp;N</oddFooter>
  </headerFooter>
  <rowBreaks count="2" manualBreakCount="2">
    <brk id="44" min="1" max="18" man="1"/>
    <brk id="71" min="1" max="18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2F179-DAA0-4A15-9134-1F2A714A6D51}">
  <sheetPr>
    <pageSetUpPr fitToPage="1"/>
  </sheetPr>
  <dimension ref="A12:P29"/>
  <sheetViews>
    <sheetView tabSelected="1" workbookViewId="0">
      <selection activeCell="O21" sqref="O21"/>
    </sheetView>
  </sheetViews>
  <sheetFormatPr baseColWidth="10" defaultColWidth="11.54296875" defaultRowHeight="12.5" x14ac:dyDescent="0.25"/>
  <cols>
    <col min="1" max="1" width="2.1796875" style="2" customWidth="1"/>
    <col min="2" max="2" width="6.54296875" style="2" customWidth="1"/>
    <col min="3" max="3" width="43.90625" style="2" customWidth="1"/>
    <col min="4" max="4" width="38.26953125" style="2" customWidth="1"/>
    <col min="5" max="5" width="23.7265625" style="2" customWidth="1"/>
    <col min="6" max="6" width="19.7265625" style="2" bestFit="1" customWidth="1"/>
    <col min="7" max="7" width="15.26953125" style="2" bestFit="1" customWidth="1"/>
    <col min="8" max="8" width="19" style="2" customWidth="1"/>
    <col min="9" max="9" width="11.54296875" style="2"/>
    <col min="10" max="10" width="19.1796875" style="2" customWidth="1"/>
    <col min="11" max="12" width="12.1796875" style="2" customWidth="1"/>
    <col min="13" max="13" width="14" style="2" bestFit="1" customWidth="1"/>
    <col min="14" max="14" width="13.81640625" style="2" customWidth="1"/>
    <col min="15" max="15" width="15.54296875" style="2" customWidth="1"/>
    <col min="16" max="16" width="16.7265625" style="2" customWidth="1"/>
    <col min="17" max="16384" width="11.54296875" style="2"/>
  </cols>
  <sheetData>
    <row r="12" spans="1:16" ht="13" x14ac:dyDescent="0.3">
      <c r="B12" s="147" t="s">
        <v>550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</row>
    <row r="13" spans="1:16" x14ac:dyDescent="0.25"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</row>
    <row r="14" spans="1:16" ht="9" customHeight="1" x14ac:dyDescent="0.25">
      <c r="B14" s="5"/>
      <c r="C14" s="17"/>
      <c r="D14" s="17"/>
      <c r="E14" s="17"/>
      <c r="F14" s="17"/>
      <c r="G14" s="17"/>
      <c r="H14" s="17"/>
      <c r="J14" s="17"/>
      <c r="L14" s="17"/>
      <c r="M14" s="17"/>
    </row>
    <row r="15" spans="1:16" ht="13.15" customHeight="1" x14ac:dyDescent="0.25">
      <c r="A15" s="6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</row>
    <row r="16" spans="1:16" x14ac:dyDescent="0.25">
      <c r="A16" s="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</row>
    <row r="17" spans="1:16" x14ac:dyDescent="0.25">
      <c r="A17" s="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</row>
    <row r="18" spans="1:16" ht="13" thickBot="1" x14ac:dyDescent="0.3"/>
    <row r="19" spans="1:16" ht="26" x14ac:dyDescent="0.3">
      <c r="B19" s="127" t="s">
        <v>180</v>
      </c>
      <c r="C19" s="128" t="s">
        <v>3</v>
      </c>
      <c r="D19" s="128" t="s">
        <v>4</v>
      </c>
      <c r="E19" s="128" t="s">
        <v>5</v>
      </c>
      <c r="F19" s="128" t="s">
        <v>6</v>
      </c>
      <c r="G19" s="129" t="s">
        <v>7</v>
      </c>
      <c r="H19" s="130" t="s">
        <v>182</v>
      </c>
      <c r="I19" s="130" t="s">
        <v>9</v>
      </c>
      <c r="J19" s="130" t="s">
        <v>10</v>
      </c>
      <c r="K19" s="130" t="s">
        <v>11</v>
      </c>
      <c r="L19" s="130" t="s">
        <v>12</v>
      </c>
      <c r="M19" s="130" t="s">
        <v>13</v>
      </c>
      <c r="N19" s="130" t="s">
        <v>14</v>
      </c>
      <c r="O19" s="130" t="s">
        <v>15</v>
      </c>
      <c r="P19" s="131" t="s">
        <v>183</v>
      </c>
    </row>
    <row r="20" spans="1:16" ht="16.5" customHeight="1" thickBot="1" x14ac:dyDescent="0.3">
      <c r="B20" s="132">
        <v>1</v>
      </c>
      <c r="C20" s="133" t="s">
        <v>539</v>
      </c>
      <c r="D20" s="133" t="s">
        <v>540</v>
      </c>
      <c r="E20" s="133" t="s">
        <v>551</v>
      </c>
      <c r="F20" s="134" t="s">
        <v>32</v>
      </c>
      <c r="G20" s="134" t="s">
        <v>21</v>
      </c>
      <c r="H20" s="135">
        <v>75000</v>
      </c>
      <c r="I20" s="135">
        <v>0</v>
      </c>
      <c r="J20" s="135">
        <v>75000</v>
      </c>
      <c r="K20" s="135">
        <f t="shared" ref="K20" si="0">H20*0.0287</f>
        <v>2152.5</v>
      </c>
      <c r="L20" s="135">
        <v>6309.38</v>
      </c>
      <c r="M20" s="135">
        <v>2280</v>
      </c>
      <c r="N20" s="136">
        <v>125</v>
      </c>
      <c r="O20" s="135">
        <f t="shared" ref="O20" si="1">K20+L20+M20+N20</f>
        <v>10866.880000000001</v>
      </c>
      <c r="P20" s="137">
        <f t="shared" ref="P20" si="2">H20-O20</f>
        <v>64133.119999999995</v>
      </c>
    </row>
    <row r="21" spans="1:16" ht="14.5" thickBot="1" x14ac:dyDescent="0.3">
      <c r="B21" s="161" t="s">
        <v>176</v>
      </c>
      <c r="C21" s="162"/>
      <c r="D21" s="162"/>
      <c r="E21" s="162"/>
      <c r="F21" s="162"/>
      <c r="G21" s="162"/>
      <c r="H21" s="138">
        <f t="shared" ref="H21:P21" si="3">SUM(H20:H20)</f>
        <v>75000</v>
      </c>
      <c r="I21" s="138">
        <f t="shared" si="3"/>
        <v>0</v>
      </c>
      <c r="J21" s="138">
        <f t="shared" si="3"/>
        <v>75000</v>
      </c>
      <c r="K21" s="138">
        <f t="shared" si="3"/>
        <v>2152.5</v>
      </c>
      <c r="L21" s="138">
        <f t="shared" si="3"/>
        <v>6309.38</v>
      </c>
      <c r="M21" s="138">
        <f t="shared" si="3"/>
        <v>2280</v>
      </c>
      <c r="N21" s="138">
        <f t="shared" si="3"/>
        <v>125</v>
      </c>
      <c r="O21" s="138">
        <f t="shared" si="3"/>
        <v>10866.880000000001</v>
      </c>
      <c r="P21" s="138">
        <f t="shared" si="3"/>
        <v>64133.119999999995</v>
      </c>
    </row>
    <row r="23" spans="1:16" ht="14" x14ac:dyDescent="0.3">
      <c r="D23" s="8"/>
      <c r="H23" s="8"/>
      <c r="M23" s="139"/>
      <c r="N23" s="139"/>
    </row>
    <row r="25" spans="1:16" ht="14" x14ac:dyDescent="0.3">
      <c r="D25" s="8" t="s">
        <v>177</v>
      </c>
      <c r="E25" s="9"/>
      <c r="F25" s="8"/>
      <c r="G25" s="9"/>
      <c r="H25" s="139" t="s">
        <v>178</v>
      </c>
      <c r="I25" s="139"/>
      <c r="J25" s="9"/>
      <c r="K25" s="9"/>
      <c r="L25" s="139" t="s">
        <v>178</v>
      </c>
      <c r="M25" s="139"/>
      <c r="N25" s="139"/>
    </row>
    <row r="26" spans="1:16" ht="14" x14ac:dyDescent="0.3">
      <c r="D26" s="5"/>
      <c r="E26" s="9"/>
      <c r="F26" s="8"/>
      <c r="G26" s="9"/>
      <c r="H26" s="5"/>
      <c r="I26" s="5"/>
      <c r="J26" s="9"/>
      <c r="K26" s="9"/>
      <c r="L26" s="9"/>
      <c r="M26" s="5"/>
      <c r="N26" s="5"/>
    </row>
    <row r="27" spans="1:16" ht="14" x14ac:dyDescent="0.3">
      <c r="D27" s="11"/>
      <c r="E27" s="9"/>
      <c r="F27" s="8"/>
      <c r="G27" s="9"/>
      <c r="H27" s="12"/>
      <c r="I27" s="13"/>
      <c r="J27" s="9"/>
      <c r="K27" s="9"/>
      <c r="L27" s="11"/>
      <c r="M27" s="11"/>
      <c r="N27" s="11"/>
    </row>
    <row r="28" spans="1:16" ht="14" x14ac:dyDescent="0.3">
      <c r="D28" s="8" t="s">
        <v>192</v>
      </c>
      <c r="E28" s="9"/>
      <c r="F28" s="8"/>
      <c r="G28" s="9"/>
      <c r="H28" s="139" t="s">
        <v>193</v>
      </c>
      <c r="I28" s="139"/>
      <c r="J28" s="9"/>
      <c r="K28" s="9"/>
      <c r="L28" s="139" t="s">
        <v>194</v>
      </c>
      <c r="M28" s="139"/>
      <c r="N28" s="139"/>
    </row>
    <row r="29" spans="1:16" ht="14" x14ac:dyDescent="0.3">
      <c r="E29" s="9"/>
      <c r="F29" s="8"/>
      <c r="G29" s="9"/>
      <c r="I29" s="9"/>
      <c r="J29" s="9"/>
      <c r="K29" s="9"/>
      <c r="L29" s="9"/>
    </row>
  </sheetData>
  <mergeCells count="9">
    <mergeCell ref="H28:I28"/>
    <mergeCell ref="L28:N28"/>
    <mergeCell ref="B12:P12"/>
    <mergeCell ref="B13:P13"/>
    <mergeCell ref="B15:P15"/>
    <mergeCell ref="B21:G21"/>
    <mergeCell ref="M23:N23"/>
    <mergeCell ref="H25:I25"/>
    <mergeCell ref="L25:N25"/>
  </mergeCells>
  <pageMargins left="0.7" right="0.7" top="0.75" bottom="0.75" header="0.3" footer="0.3"/>
  <pageSetup paperSize="5" scale="57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1640625" defaultRowHeight="12.5" x14ac:dyDescent="0.25"/>
  <cols>
    <col min="1" max="1" width="10.26953125" style="2" bestFit="1" customWidth="1"/>
    <col min="2" max="2" width="27.54296875" style="2" customWidth="1"/>
    <col min="3" max="3" width="38.453125" style="2" customWidth="1"/>
    <col min="4" max="4" width="41.26953125" style="2" customWidth="1"/>
    <col min="5" max="5" width="27.7265625" style="2" bestFit="1" customWidth="1"/>
    <col min="6" max="6" width="15.453125" style="2" bestFit="1" customWidth="1"/>
    <col min="7" max="7" width="23" style="2" bestFit="1" customWidth="1"/>
    <col min="8" max="8" width="19.26953125" style="2" customWidth="1"/>
    <col min="9" max="9" width="18" style="2" bestFit="1" customWidth="1"/>
    <col min="10" max="10" width="17.7265625" style="2" bestFit="1" customWidth="1"/>
    <col min="11" max="11" width="12.1796875" style="2" bestFit="1" customWidth="1"/>
    <col min="12" max="12" width="11.26953125" style="2" bestFit="1" customWidth="1"/>
    <col min="13" max="13" width="12.1796875" style="2" bestFit="1" customWidth="1"/>
    <col min="14" max="14" width="20.1796875" style="2" bestFit="1" customWidth="1"/>
    <col min="15" max="15" width="19.7265625" style="2" bestFit="1" customWidth="1"/>
    <col min="16" max="16" width="12.7265625" style="2" bestFit="1" customWidth="1"/>
    <col min="17" max="16384" width="8.81640625" style="2"/>
  </cols>
  <sheetData>
    <row r="1" spans="1:16" ht="33.65" customHeight="1" thickBot="1" x14ac:dyDescent="0.3">
      <c r="A1" s="21" t="s">
        <v>2</v>
      </c>
      <c r="B1" s="22" t="s">
        <v>3</v>
      </c>
      <c r="C1" s="22" t="s">
        <v>4</v>
      </c>
      <c r="D1" s="22" t="s">
        <v>5</v>
      </c>
      <c r="E1" s="22" t="s">
        <v>6</v>
      </c>
      <c r="F1" s="22" t="s">
        <v>7</v>
      </c>
      <c r="G1" s="22" t="s">
        <v>262</v>
      </c>
      <c r="H1" s="23" t="s">
        <v>8</v>
      </c>
      <c r="I1" s="23" t="s">
        <v>9</v>
      </c>
      <c r="J1" s="23" t="s">
        <v>10</v>
      </c>
      <c r="K1" s="23" t="s">
        <v>11</v>
      </c>
      <c r="L1" s="23" t="s">
        <v>12</v>
      </c>
      <c r="M1" s="23" t="s">
        <v>13</v>
      </c>
      <c r="N1" s="23" t="s">
        <v>14</v>
      </c>
      <c r="O1" s="23" t="s">
        <v>15</v>
      </c>
      <c r="P1" s="24" t="s">
        <v>16</v>
      </c>
    </row>
    <row r="2" spans="1:16" ht="23" x14ac:dyDescent="0.25">
      <c r="A2" s="25">
        <v>1</v>
      </c>
      <c r="B2" s="26" t="s">
        <v>263</v>
      </c>
      <c r="C2" s="26" t="s">
        <v>18</v>
      </c>
      <c r="D2" s="26" t="s">
        <v>264</v>
      </c>
      <c r="E2" s="26" t="s">
        <v>20</v>
      </c>
      <c r="F2" s="27" t="s">
        <v>21</v>
      </c>
      <c r="G2" s="26" t="s">
        <v>265</v>
      </c>
      <c r="H2" s="28">
        <v>150000</v>
      </c>
      <c r="I2" s="29">
        <v>0</v>
      </c>
      <c r="J2" s="28">
        <v>150000</v>
      </c>
      <c r="K2" s="28">
        <f t="shared" ref="K2:K65" si="0">H2*0.0287</f>
        <v>4305</v>
      </c>
      <c r="L2" s="28">
        <v>23529.09</v>
      </c>
      <c r="M2" s="28">
        <v>4560</v>
      </c>
      <c r="N2" s="28">
        <v>1375.12</v>
      </c>
      <c r="O2" s="28">
        <f t="shared" ref="O2:O65" si="1">K2+L2+M2+N2</f>
        <v>33769.21</v>
      </c>
      <c r="P2" s="30">
        <f t="shared" ref="P2:P33" si="2">J2-O2</f>
        <v>116230.79000000001</v>
      </c>
    </row>
    <row r="3" spans="1:16" ht="23" x14ac:dyDescent="0.25">
      <c r="A3" s="31">
        <v>2</v>
      </c>
      <c r="B3" s="19" t="s">
        <v>60</v>
      </c>
      <c r="C3" s="19" t="s">
        <v>18</v>
      </c>
      <c r="D3" s="19" t="s">
        <v>19</v>
      </c>
      <c r="E3" s="19" t="s">
        <v>20</v>
      </c>
      <c r="F3" s="20" t="s">
        <v>21</v>
      </c>
      <c r="G3" s="19" t="s">
        <v>265</v>
      </c>
      <c r="H3" s="32">
        <v>75000</v>
      </c>
      <c r="I3" s="33">
        <v>0</v>
      </c>
      <c r="J3" s="32">
        <v>75000</v>
      </c>
      <c r="K3" s="32">
        <f t="shared" si="0"/>
        <v>2152.5</v>
      </c>
      <c r="L3" s="32">
        <v>6309.38</v>
      </c>
      <c r="M3" s="32">
        <f>H3*0.0304</f>
        <v>2280</v>
      </c>
      <c r="N3" s="32">
        <v>25</v>
      </c>
      <c r="O3" s="32">
        <f t="shared" si="1"/>
        <v>10766.880000000001</v>
      </c>
      <c r="P3" s="34">
        <f t="shared" si="2"/>
        <v>64233.119999999995</v>
      </c>
    </row>
    <row r="4" spans="1:16" ht="23" x14ac:dyDescent="0.25">
      <c r="A4" s="31">
        <v>3</v>
      </c>
      <c r="B4" s="19" t="s">
        <v>17</v>
      </c>
      <c r="C4" s="19" t="s">
        <v>18</v>
      </c>
      <c r="D4" s="19" t="s">
        <v>19</v>
      </c>
      <c r="E4" s="19" t="s">
        <v>20</v>
      </c>
      <c r="F4" s="20" t="s">
        <v>21</v>
      </c>
      <c r="G4" s="19" t="s">
        <v>265</v>
      </c>
      <c r="H4" s="32">
        <v>75000</v>
      </c>
      <c r="I4" s="33">
        <v>0</v>
      </c>
      <c r="J4" s="32">
        <v>75000</v>
      </c>
      <c r="K4" s="32">
        <f t="shared" si="0"/>
        <v>2152.5</v>
      </c>
      <c r="L4" s="32">
        <v>6309.38</v>
      </c>
      <c r="M4" s="32">
        <f>H4*0.0304</f>
        <v>2280</v>
      </c>
      <c r="N4" s="32">
        <v>25</v>
      </c>
      <c r="O4" s="32">
        <f t="shared" si="1"/>
        <v>10766.880000000001</v>
      </c>
      <c r="P4" s="34">
        <f t="shared" si="2"/>
        <v>64233.119999999995</v>
      </c>
    </row>
    <row r="5" spans="1:16" ht="23" x14ac:dyDescent="0.25">
      <c r="A5" s="31">
        <v>4</v>
      </c>
      <c r="B5" s="19" t="s">
        <v>22</v>
      </c>
      <c r="C5" s="19" t="s">
        <v>18</v>
      </c>
      <c r="D5" s="19" t="s">
        <v>23</v>
      </c>
      <c r="E5" s="19" t="s">
        <v>20</v>
      </c>
      <c r="F5" s="20" t="s">
        <v>24</v>
      </c>
      <c r="G5" s="19" t="s">
        <v>265</v>
      </c>
      <c r="H5" s="32">
        <v>165000</v>
      </c>
      <c r="I5" s="33">
        <v>0</v>
      </c>
      <c r="J5" s="32">
        <v>165000</v>
      </c>
      <c r="K5" s="32">
        <f t="shared" si="0"/>
        <v>4735.5</v>
      </c>
      <c r="L5" s="32">
        <v>27413.5</v>
      </c>
      <c r="M5" s="32">
        <v>4943.8</v>
      </c>
      <c r="N5" s="33">
        <v>25</v>
      </c>
      <c r="O5" s="32">
        <f t="shared" si="1"/>
        <v>37117.800000000003</v>
      </c>
      <c r="P5" s="34">
        <f t="shared" si="2"/>
        <v>127882.2</v>
      </c>
    </row>
    <row r="6" spans="1:16" x14ac:dyDescent="0.25">
      <c r="A6" s="31">
        <v>5</v>
      </c>
      <c r="B6" s="19" t="s">
        <v>27</v>
      </c>
      <c r="C6" s="19" t="s">
        <v>18</v>
      </c>
      <c r="D6" s="19" t="s">
        <v>28</v>
      </c>
      <c r="E6" s="19" t="s">
        <v>29</v>
      </c>
      <c r="F6" s="20" t="s">
        <v>21</v>
      </c>
      <c r="G6" s="19" t="s">
        <v>265</v>
      </c>
      <c r="H6" s="32">
        <v>110000</v>
      </c>
      <c r="I6" s="33">
        <v>0</v>
      </c>
      <c r="J6" s="32">
        <v>110000</v>
      </c>
      <c r="K6" s="32">
        <f t="shared" si="0"/>
        <v>3157</v>
      </c>
      <c r="L6" s="32">
        <v>13782.56</v>
      </c>
      <c r="M6" s="32">
        <f>H6*0.0304</f>
        <v>3344</v>
      </c>
      <c r="N6" s="32">
        <v>2825.24</v>
      </c>
      <c r="O6" s="32">
        <f t="shared" si="1"/>
        <v>23108.799999999996</v>
      </c>
      <c r="P6" s="34">
        <f t="shared" si="2"/>
        <v>86891.200000000012</v>
      </c>
    </row>
    <row r="7" spans="1:16" ht="23" x14ac:dyDescent="0.25">
      <c r="A7" s="31">
        <v>6</v>
      </c>
      <c r="B7" s="19" t="s">
        <v>30</v>
      </c>
      <c r="C7" s="19" t="s">
        <v>18</v>
      </c>
      <c r="D7" s="19" t="s">
        <v>31</v>
      </c>
      <c r="E7" s="19" t="s">
        <v>32</v>
      </c>
      <c r="F7" s="20" t="s">
        <v>21</v>
      </c>
      <c r="G7" s="19" t="s">
        <v>265</v>
      </c>
      <c r="H7" s="32">
        <v>26000</v>
      </c>
      <c r="I7" s="33">
        <v>0</v>
      </c>
      <c r="J7" s="32">
        <v>26000</v>
      </c>
      <c r="K7" s="32">
        <f t="shared" si="0"/>
        <v>746.2</v>
      </c>
      <c r="L7" s="32">
        <v>0</v>
      </c>
      <c r="M7" s="32">
        <f>H7*0.0304</f>
        <v>790.4</v>
      </c>
      <c r="N7" s="32">
        <v>125</v>
      </c>
      <c r="O7" s="32">
        <f t="shared" si="1"/>
        <v>1661.6</v>
      </c>
      <c r="P7" s="34">
        <f t="shared" si="2"/>
        <v>24338.400000000001</v>
      </c>
    </row>
    <row r="8" spans="1:16" x14ac:dyDescent="0.25">
      <c r="A8" s="31">
        <v>7</v>
      </c>
      <c r="B8" s="19" t="s">
        <v>33</v>
      </c>
      <c r="C8" s="19" t="s">
        <v>18</v>
      </c>
      <c r="D8" s="19" t="s">
        <v>34</v>
      </c>
      <c r="E8" s="19" t="s">
        <v>35</v>
      </c>
      <c r="F8" s="20" t="s">
        <v>21</v>
      </c>
      <c r="G8" s="19" t="s">
        <v>265</v>
      </c>
      <c r="H8" s="32">
        <v>16500</v>
      </c>
      <c r="I8" s="33">
        <v>0</v>
      </c>
      <c r="J8" s="32">
        <v>16500</v>
      </c>
      <c r="K8" s="32">
        <f t="shared" si="0"/>
        <v>473.55</v>
      </c>
      <c r="L8" s="33">
        <v>0</v>
      </c>
      <c r="M8" s="32">
        <f>H8*0.0304</f>
        <v>501.6</v>
      </c>
      <c r="N8" s="32">
        <v>1375.12</v>
      </c>
      <c r="O8" s="32">
        <f t="shared" si="1"/>
        <v>2350.27</v>
      </c>
      <c r="P8" s="34">
        <f t="shared" si="2"/>
        <v>14149.73</v>
      </c>
    </row>
    <row r="9" spans="1:16" ht="23" x14ac:dyDescent="0.25">
      <c r="A9" s="31">
        <v>8</v>
      </c>
      <c r="B9" s="19" t="s">
        <v>96</v>
      </c>
      <c r="C9" s="19" t="s">
        <v>18</v>
      </c>
      <c r="D9" s="19" t="s">
        <v>266</v>
      </c>
      <c r="E9" s="19" t="s">
        <v>35</v>
      </c>
      <c r="F9" s="20" t="s">
        <v>21</v>
      </c>
      <c r="G9" s="19" t="s">
        <v>265</v>
      </c>
      <c r="H9" s="32">
        <v>26000</v>
      </c>
      <c r="I9" s="33">
        <v>0</v>
      </c>
      <c r="J9" s="32">
        <v>20000</v>
      </c>
      <c r="K9" s="32">
        <f t="shared" si="0"/>
        <v>746.2</v>
      </c>
      <c r="L9" s="33">
        <v>0</v>
      </c>
      <c r="M9" s="32">
        <f>H9*0.0304</f>
        <v>790.4</v>
      </c>
      <c r="N9" s="32">
        <v>25</v>
      </c>
      <c r="O9" s="32">
        <f t="shared" si="1"/>
        <v>1561.6</v>
      </c>
      <c r="P9" s="34">
        <f t="shared" si="2"/>
        <v>18438.400000000001</v>
      </c>
    </row>
    <row r="10" spans="1:16" ht="23" x14ac:dyDescent="0.25">
      <c r="A10" s="31">
        <v>9</v>
      </c>
      <c r="B10" s="19" t="s">
        <v>37</v>
      </c>
      <c r="C10" s="19" t="s">
        <v>38</v>
      </c>
      <c r="D10" s="19" t="s">
        <v>39</v>
      </c>
      <c r="E10" s="19" t="s">
        <v>40</v>
      </c>
      <c r="F10" s="20" t="s">
        <v>21</v>
      </c>
      <c r="G10" s="19" t="s">
        <v>265</v>
      </c>
      <c r="H10" s="32">
        <v>185000</v>
      </c>
      <c r="I10" s="33">
        <v>0</v>
      </c>
      <c r="J10" s="32">
        <v>185000</v>
      </c>
      <c r="K10" s="32">
        <f t="shared" si="0"/>
        <v>5309.5</v>
      </c>
      <c r="L10" s="32">
        <v>32269.54</v>
      </c>
      <c r="M10" s="32">
        <v>4943.8</v>
      </c>
      <c r="N10" s="32">
        <v>25</v>
      </c>
      <c r="O10" s="32">
        <f t="shared" si="1"/>
        <v>42547.840000000004</v>
      </c>
      <c r="P10" s="34">
        <f t="shared" si="2"/>
        <v>142452.16</v>
      </c>
    </row>
    <row r="11" spans="1:16" x14ac:dyDescent="0.25">
      <c r="A11" s="31">
        <v>10</v>
      </c>
      <c r="B11" s="19" t="s">
        <v>41</v>
      </c>
      <c r="C11" s="19" t="s">
        <v>38</v>
      </c>
      <c r="D11" s="19" t="s">
        <v>19</v>
      </c>
      <c r="E11" s="19" t="s">
        <v>20</v>
      </c>
      <c r="F11" s="20" t="s">
        <v>21</v>
      </c>
      <c r="G11" s="19" t="s">
        <v>265</v>
      </c>
      <c r="H11" s="32">
        <v>75000</v>
      </c>
      <c r="I11" s="33">
        <v>0</v>
      </c>
      <c r="J11" s="32">
        <v>75000</v>
      </c>
      <c r="K11" s="32">
        <f t="shared" si="0"/>
        <v>2152.5</v>
      </c>
      <c r="L11" s="32">
        <v>6309.38</v>
      </c>
      <c r="M11" s="32">
        <f t="shared" ref="M11:M69" si="3">H11*0.0304</f>
        <v>2280</v>
      </c>
      <c r="N11" s="32">
        <v>125</v>
      </c>
      <c r="O11" s="32">
        <f t="shared" si="1"/>
        <v>10866.880000000001</v>
      </c>
      <c r="P11" s="34">
        <f t="shared" si="2"/>
        <v>64133.119999999995</v>
      </c>
    </row>
    <row r="12" spans="1:16" x14ac:dyDescent="0.25">
      <c r="A12" s="31">
        <v>11</v>
      </c>
      <c r="B12" s="19" t="s">
        <v>42</v>
      </c>
      <c r="C12" s="19" t="s">
        <v>38</v>
      </c>
      <c r="D12" s="19" t="s">
        <v>43</v>
      </c>
      <c r="E12" s="19" t="s">
        <v>20</v>
      </c>
      <c r="F12" s="20" t="s">
        <v>21</v>
      </c>
      <c r="G12" s="19" t="s">
        <v>265</v>
      </c>
      <c r="H12" s="32">
        <v>45000</v>
      </c>
      <c r="I12" s="33">
        <v>0</v>
      </c>
      <c r="J12" s="32">
        <v>45000</v>
      </c>
      <c r="K12" s="32">
        <f t="shared" si="0"/>
        <v>1291.5</v>
      </c>
      <c r="L12" s="32">
        <v>1148.33</v>
      </c>
      <c r="M12" s="32">
        <f t="shared" si="3"/>
        <v>1368</v>
      </c>
      <c r="N12" s="32">
        <v>2275</v>
      </c>
      <c r="O12" s="32">
        <f t="shared" si="1"/>
        <v>6082.83</v>
      </c>
      <c r="P12" s="34">
        <f t="shared" si="2"/>
        <v>38917.17</v>
      </c>
    </row>
    <row r="13" spans="1:16" x14ac:dyDescent="0.25">
      <c r="A13" s="31">
        <v>12</v>
      </c>
      <c r="B13" s="19" t="s">
        <v>44</v>
      </c>
      <c r="C13" s="19" t="s">
        <v>38</v>
      </c>
      <c r="D13" s="19" t="s">
        <v>45</v>
      </c>
      <c r="E13" s="19" t="s">
        <v>35</v>
      </c>
      <c r="F13" s="20" t="s">
        <v>24</v>
      </c>
      <c r="G13" s="19" t="s">
        <v>265</v>
      </c>
      <c r="H13" s="32">
        <v>30000</v>
      </c>
      <c r="I13" s="33">
        <v>0</v>
      </c>
      <c r="J13" s="32">
        <v>30000</v>
      </c>
      <c r="K13" s="32">
        <f t="shared" si="0"/>
        <v>861</v>
      </c>
      <c r="L13" s="33">
        <v>0</v>
      </c>
      <c r="M13" s="32">
        <f t="shared" si="3"/>
        <v>912</v>
      </c>
      <c r="N13" s="32">
        <v>25</v>
      </c>
      <c r="O13" s="32">
        <f t="shared" si="1"/>
        <v>1798</v>
      </c>
      <c r="P13" s="34">
        <f t="shared" si="2"/>
        <v>28202</v>
      </c>
    </row>
    <row r="14" spans="1:16" ht="23" x14ac:dyDescent="0.25">
      <c r="A14" s="31">
        <v>13</v>
      </c>
      <c r="B14" s="19" t="s">
        <v>50</v>
      </c>
      <c r="C14" s="19" t="s">
        <v>51</v>
      </c>
      <c r="D14" s="19" t="s">
        <v>49</v>
      </c>
      <c r="E14" s="19" t="s">
        <v>32</v>
      </c>
      <c r="F14" s="20" t="s">
        <v>21</v>
      </c>
      <c r="G14" s="19" t="s">
        <v>265</v>
      </c>
      <c r="H14" s="32">
        <v>70000</v>
      </c>
      <c r="I14" s="33">
        <v>0</v>
      </c>
      <c r="J14" s="32">
        <v>70000</v>
      </c>
      <c r="K14" s="32">
        <f t="shared" si="0"/>
        <v>2009</v>
      </c>
      <c r="L14" s="32">
        <v>0</v>
      </c>
      <c r="M14" s="32">
        <f t="shared" si="3"/>
        <v>2128</v>
      </c>
      <c r="N14" s="33">
        <v>125</v>
      </c>
      <c r="O14" s="32">
        <f t="shared" si="1"/>
        <v>4262</v>
      </c>
      <c r="P14" s="34">
        <f t="shared" si="2"/>
        <v>65738</v>
      </c>
    </row>
    <row r="15" spans="1:16" ht="23" x14ac:dyDescent="0.25">
      <c r="A15" s="31">
        <v>14</v>
      </c>
      <c r="B15" s="19" t="s">
        <v>52</v>
      </c>
      <c r="C15" s="19" t="s">
        <v>51</v>
      </c>
      <c r="D15" s="19" t="s">
        <v>53</v>
      </c>
      <c r="E15" s="19" t="s">
        <v>32</v>
      </c>
      <c r="F15" s="20" t="s">
        <v>21</v>
      </c>
      <c r="G15" s="19" t="s">
        <v>265</v>
      </c>
      <c r="H15" s="32">
        <v>35000</v>
      </c>
      <c r="I15" s="33">
        <v>0</v>
      </c>
      <c r="J15" s="32">
        <v>35000</v>
      </c>
      <c r="K15" s="32">
        <f t="shared" si="0"/>
        <v>1004.5</v>
      </c>
      <c r="L15" s="32">
        <v>0</v>
      </c>
      <c r="M15" s="32">
        <f t="shared" si="3"/>
        <v>1064</v>
      </c>
      <c r="N15" s="32">
        <v>2175</v>
      </c>
      <c r="O15" s="32">
        <f t="shared" si="1"/>
        <v>4243.5</v>
      </c>
      <c r="P15" s="34">
        <f t="shared" si="2"/>
        <v>30756.5</v>
      </c>
    </row>
    <row r="16" spans="1:16" x14ac:dyDescent="0.25">
      <c r="A16" s="31">
        <v>15</v>
      </c>
      <c r="B16" s="19" t="s">
        <v>206</v>
      </c>
      <c r="C16" s="19" t="s">
        <v>267</v>
      </c>
      <c r="D16" s="19" t="s">
        <v>268</v>
      </c>
      <c r="E16" s="19" t="s">
        <v>269</v>
      </c>
      <c r="F16" s="20" t="s">
        <v>24</v>
      </c>
      <c r="G16" s="19" t="s">
        <v>265</v>
      </c>
      <c r="H16" s="32">
        <v>65000</v>
      </c>
      <c r="I16" s="33">
        <v>0</v>
      </c>
      <c r="J16" s="32">
        <v>65000</v>
      </c>
      <c r="K16" s="32">
        <f t="shared" si="0"/>
        <v>1865.5</v>
      </c>
      <c r="L16" s="32">
        <v>4427.58</v>
      </c>
      <c r="M16" s="32">
        <f t="shared" si="3"/>
        <v>1976</v>
      </c>
      <c r="N16" s="32">
        <v>25</v>
      </c>
      <c r="O16" s="32">
        <f t="shared" si="1"/>
        <v>8294.08</v>
      </c>
      <c r="P16" s="34">
        <f t="shared" si="2"/>
        <v>56705.919999999998</v>
      </c>
    </row>
    <row r="17" spans="1:16" ht="23" x14ac:dyDescent="0.25">
      <c r="A17" s="31">
        <v>16</v>
      </c>
      <c r="B17" s="19" t="s">
        <v>270</v>
      </c>
      <c r="C17" s="19" t="s">
        <v>55</v>
      </c>
      <c r="D17" s="19" t="s">
        <v>56</v>
      </c>
      <c r="E17" s="19" t="s">
        <v>29</v>
      </c>
      <c r="F17" s="20" t="s">
        <v>21</v>
      </c>
      <c r="G17" s="19" t="s">
        <v>265</v>
      </c>
      <c r="H17" s="32">
        <v>80000</v>
      </c>
      <c r="I17" s="33">
        <v>0</v>
      </c>
      <c r="J17" s="32">
        <v>80000</v>
      </c>
      <c r="K17" s="32">
        <f t="shared" si="0"/>
        <v>2296</v>
      </c>
      <c r="L17" s="32">
        <v>7400.87</v>
      </c>
      <c r="M17" s="32">
        <f t="shared" si="3"/>
        <v>2432</v>
      </c>
      <c r="N17" s="32">
        <v>25</v>
      </c>
      <c r="O17" s="32">
        <f t="shared" si="1"/>
        <v>12153.869999999999</v>
      </c>
      <c r="P17" s="34">
        <f t="shared" si="2"/>
        <v>67846.13</v>
      </c>
    </row>
    <row r="18" spans="1:16" x14ac:dyDescent="0.25">
      <c r="A18" s="31">
        <v>17</v>
      </c>
      <c r="B18" s="19" t="s">
        <v>54</v>
      </c>
      <c r="C18" s="19" t="s">
        <v>55</v>
      </c>
      <c r="D18" s="19" t="s">
        <v>56</v>
      </c>
      <c r="E18" s="19" t="s">
        <v>29</v>
      </c>
      <c r="F18" s="20" t="s">
        <v>21</v>
      </c>
      <c r="G18" s="19" t="s">
        <v>265</v>
      </c>
      <c r="H18" s="32">
        <v>45000</v>
      </c>
      <c r="I18" s="33">
        <v>0</v>
      </c>
      <c r="J18" s="32">
        <v>45000</v>
      </c>
      <c r="K18" s="32">
        <f t="shared" si="0"/>
        <v>1291.5</v>
      </c>
      <c r="L18" s="32">
        <v>743.29</v>
      </c>
      <c r="M18" s="32">
        <f t="shared" si="3"/>
        <v>1368</v>
      </c>
      <c r="N18" s="32">
        <v>2825.24</v>
      </c>
      <c r="O18" s="32">
        <f t="shared" si="1"/>
        <v>6228.03</v>
      </c>
      <c r="P18" s="34">
        <f t="shared" si="2"/>
        <v>38771.97</v>
      </c>
    </row>
    <row r="19" spans="1:16" ht="23" x14ac:dyDescent="0.25">
      <c r="A19" s="31">
        <v>18</v>
      </c>
      <c r="B19" s="19" t="s">
        <v>57</v>
      </c>
      <c r="C19" s="19" t="s">
        <v>55</v>
      </c>
      <c r="D19" s="19" t="s">
        <v>56</v>
      </c>
      <c r="E19" s="19" t="s">
        <v>32</v>
      </c>
      <c r="F19" s="20" t="s">
        <v>21</v>
      </c>
      <c r="G19" s="19" t="s">
        <v>265</v>
      </c>
      <c r="H19" s="32">
        <v>45000</v>
      </c>
      <c r="I19" s="33">
        <v>0</v>
      </c>
      <c r="J19" s="32">
        <v>45000</v>
      </c>
      <c r="K19" s="32">
        <f t="shared" si="0"/>
        <v>1291.5</v>
      </c>
      <c r="L19" s="32">
        <v>945.81</v>
      </c>
      <c r="M19" s="32">
        <f t="shared" si="3"/>
        <v>1368</v>
      </c>
      <c r="N19" s="32">
        <v>1475.12</v>
      </c>
      <c r="O19" s="32">
        <f t="shared" si="1"/>
        <v>5080.43</v>
      </c>
      <c r="P19" s="34">
        <f t="shared" si="2"/>
        <v>39919.57</v>
      </c>
    </row>
    <row r="20" spans="1:16" x14ac:dyDescent="0.25">
      <c r="A20" s="31">
        <v>19</v>
      </c>
      <c r="B20" s="19" t="s">
        <v>58</v>
      </c>
      <c r="C20" s="19" t="s">
        <v>55</v>
      </c>
      <c r="D20" s="19" t="s">
        <v>59</v>
      </c>
      <c r="E20" s="19" t="s">
        <v>32</v>
      </c>
      <c r="F20" s="20" t="s">
        <v>24</v>
      </c>
      <c r="G20" s="19" t="s">
        <v>265</v>
      </c>
      <c r="H20" s="32">
        <v>35000</v>
      </c>
      <c r="I20" s="33">
        <v>0</v>
      </c>
      <c r="J20" s="32">
        <v>35000</v>
      </c>
      <c r="K20" s="32">
        <f t="shared" si="0"/>
        <v>1004.5</v>
      </c>
      <c r="L20" s="32">
        <v>0</v>
      </c>
      <c r="M20" s="32">
        <f t="shared" si="3"/>
        <v>1064</v>
      </c>
      <c r="N20" s="32">
        <v>25</v>
      </c>
      <c r="O20" s="32">
        <f t="shared" si="1"/>
        <v>2093.5</v>
      </c>
      <c r="P20" s="34">
        <f t="shared" si="2"/>
        <v>32906.5</v>
      </c>
    </row>
    <row r="21" spans="1:16" x14ac:dyDescent="0.25">
      <c r="A21" s="31">
        <v>20</v>
      </c>
      <c r="B21" s="19" t="s">
        <v>271</v>
      </c>
      <c r="C21" s="19" t="s">
        <v>55</v>
      </c>
      <c r="D21" s="19" t="s">
        <v>272</v>
      </c>
      <c r="E21" s="19" t="s">
        <v>32</v>
      </c>
      <c r="F21" s="20" t="s">
        <v>21</v>
      </c>
      <c r="G21" s="19" t="s">
        <v>265</v>
      </c>
      <c r="H21" s="32">
        <v>35000</v>
      </c>
      <c r="I21" s="33">
        <v>0</v>
      </c>
      <c r="J21" s="32">
        <v>35000</v>
      </c>
      <c r="K21" s="32">
        <f t="shared" si="0"/>
        <v>1004.5</v>
      </c>
      <c r="L21" s="32">
        <v>0</v>
      </c>
      <c r="M21" s="32">
        <f t="shared" si="3"/>
        <v>1064</v>
      </c>
      <c r="N21" s="32">
        <v>25</v>
      </c>
      <c r="O21" s="32">
        <f t="shared" si="1"/>
        <v>2093.5</v>
      </c>
      <c r="P21" s="34">
        <f t="shared" si="2"/>
        <v>32906.5</v>
      </c>
    </row>
    <row r="22" spans="1:16" ht="23" x14ac:dyDescent="0.25">
      <c r="A22" s="31">
        <v>21</v>
      </c>
      <c r="B22" s="19" t="s">
        <v>62</v>
      </c>
      <c r="C22" s="19" t="s">
        <v>61</v>
      </c>
      <c r="D22" s="19" t="s">
        <v>63</v>
      </c>
      <c r="E22" s="19" t="s">
        <v>29</v>
      </c>
      <c r="F22" s="20" t="s">
        <v>21</v>
      </c>
      <c r="G22" s="19" t="s">
        <v>265</v>
      </c>
      <c r="H22" s="32">
        <v>60000</v>
      </c>
      <c r="I22" s="33">
        <v>0</v>
      </c>
      <c r="J22" s="32">
        <v>60000</v>
      </c>
      <c r="K22" s="32">
        <f t="shared" si="0"/>
        <v>1722</v>
      </c>
      <c r="L22" s="32">
        <v>3486.68</v>
      </c>
      <c r="M22" s="32">
        <f t="shared" si="3"/>
        <v>1824</v>
      </c>
      <c r="N22" s="32">
        <v>2279</v>
      </c>
      <c r="O22" s="32">
        <f t="shared" si="1"/>
        <v>9311.68</v>
      </c>
      <c r="P22" s="34">
        <f t="shared" si="2"/>
        <v>50688.32</v>
      </c>
    </row>
    <row r="23" spans="1:16" x14ac:dyDescent="0.25">
      <c r="A23" s="31">
        <v>22</v>
      </c>
      <c r="B23" s="19" t="s">
        <v>273</v>
      </c>
      <c r="C23" s="19" t="s">
        <v>61</v>
      </c>
      <c r="D23" s="19" t="s">
        <v>274</v>
      </c>
      <c r="E23" s="19" t="s">
        <v>32</v>
      </c>
      <c r="F23" s="20" t="s">
        <v>24</v>
      </c>
      <c r="G23" s="19" t="s">
        <v>265</v>
      </c>
      <c r="H23" s="32">
        <v>55000</v>
      </c>
      <c r="I23" s="33">
        <v>0</v>
      </c>
      <c r="J23" s="32">
        <v>55000</v>
      </c>
      <c r="K23" s="32">
        <f t="shared" si="0"/>
        <v>1578.5</v>
      </c>
      <c r="L23" s="32">
        <v>2559.6799999999998</v>
      </c>
      <c r="M23" s="32">
        <f t="shared" si="3"/>
        <v>1672</v>
      </c>
      <c r="N23" s="32">
        <v>125</v>
      </c>
      <c r="O23" s="32">
        <f t="shared" si="1"/>
        <v>5935.18</v>
      </c>
      <c r="P23" s="34">
        <f t="shared" si="2"/>
        <v>49064.82</v>
      </c>
    </row>
    <row r="24" spans="1:16" x14ac:dyDescent="0.25">
      <c r="A24" s="31">
        <v>23</v>
      </c>
      <c r="B24" s="19" t="s">
        <v>64</v>
      </c>
      <c r="C24" s="19" t="s">
        <v>61</v>
      </c>
      <c r="D24" s="19" t="s">
        <v>65</v>
      </c>
      <c r="E24" s="19" t="s">
        <v>29</v>
      </c>
      <c r="F24" s="20" t="s">
        <v>24</v>
      </c>
      <c r="G24" s="19" t="s">
        <v>265</v>
      </c>
      <c r="H24" s="32">
        <v>45000</v>
      </c>
      <c r="I24" s="33">
        <v>0</v>
      </c>
      <c r="J24" s="32">
        <v>45000</v>
      </c>
      <c r="K24" s="32">
        <f t="shared" si="0"/>
        <v>1291.5</v>
      </c>
      <c r="L24" s="32">
        <v>1148.33</v>
      </c>
      <c r="M24" s="32">
        <f t="shared" si="3"/>
        <v>1368</v>
      </c>
      <c r="N24" s="32">
        <v>125</v>
      </c>
      <c r="O24" s="32">
        <f t="shared" si="1"/>
        <v>3932.83</v>
      </c>
      <c r="P24" s="34">
        <f t="shared" si="2"/>
        <v>41067.17</v>
      </c>
    </row>
    <row r="25" spans="1:16" x14ac:dyDescent="0.25">
      <c r="A25" s="31">
        <v>24</v>
      </c>
      <c r="B25" s="19" t="s">
        <v>66</v>
      </c>
      <c r="C25" s="19" t="s">
        <v>61</v>
      </c>
      <c r="D25" s="19" t="s">
        <v>67</v>
      </c>
      <c r="E25" s="19" t="s">
        <v>32</v>
      </c>
      <c r="F25" s="20" t="s">
        <v>24</v>
      </c>
      <c r="G25" s="19" t="s">
        <v>265</v>
      </c>
      <c r="H25" s="32">
        <v>36000</v>
      </c>
      <c r="I25" s="33">
        <v>0</v>
      </c>
      <c r="J25" s="32">
        <v>36000</v>
      </c>
      <c r="K25" s="32">
        <f t="shared" si="0"/>
        <v>1033.2</v>
      </c>
      <c r="L25" s="33">
        <v>0</v>
      </c>
      <c r="M25" s="32">
        <f t="shared" si="3"/>
        <v>1094.4000000000001</v>
      </c>
      <c r="N25" s="32">
        <v>125</v>
      </c>
      <c r="O25" s="32">
        <f t="shared" si="1"/>
        <v>2252.6000000000004</v>
      </c>
      <c r="P25" s="34">
        <f t="shared" si="2"/>
        <v>33747.4</v>
      </c>
    </row>
    <row r="26" spans="1:16" ht="23" x14ac:dyDescent="0.25">
      <c r="A26" s="31">
        <v>25</v>
      </c>
      <c r="B26" s="19" t="s">
        <v>68</v>
      </c>
      <c r="C26" s="19" t="s">
        <v>61</v>
      </c>
      <c r="D26" s="19" t="s">
        <v>53</v>
      </c>
      <c r="E26" s="19" t="s">
        <v>32</v>
      </c>
      <c r="F26" s="20" t="s">
        <v>24</v>
      </c>
      <c r="G26" s="19" t="s">
        <v>265</v>
      </c>
      <c r="H26" s="32">
        <v>35000</v>
      </c>
      <c r="I26" s="33">
        <v>0</v>
      </c>
      <c r="J26" s="32">
        <v>35000</v>
      </c>
      <c r="K26" s="32">
        <f t="shared" si="0"/>
        <v>1004.5</v>
      </c>
      <c r="L26" s="32">
        <v>0</v>
      </c>
      <c r="M26" s="32">
        <f t="shared" si="3"/>
        <v>1064</v>
      </c>
      <c r="N26" s="32">
        <v>25</v>
      </c>
      <c r="O26" s="32">
        <f t="shared" si="1"/>
        <v>2093.5</v>
      </c>
      <c r="P26" s="34">
        <f t="shared" si="2"/>
        <v>32906.5</v>
      </c>
    </row>
    <row r="27" spans="1:16" x14ac:dyDescent="0.25">
      <c r="A27" s="31">
        <v>26</v>
      </c>
      <c r="B27" s="19" t="s">
        <v>69</v>
      </c>
      <c r="C27" s="19" t="s">
        <v>61</v>
      </c>
      <c r="D27" s="19" t="s">
        <v>70</v>
      </c>
      <c r="E27" s="19" t="s">
        <v>32</v>
      </c>
      <c r="F27" s="20" t="s">
        <v>21</v>
      </c>
      <c r="G27" s="19" t="s">
        <v>265</v>
      </c>
      <c r="H27" s="32">
        <v>45000</v>
      </c>
      <c r="I27" s="33">
        <v>0</v>
      </c>
      <c r="J27" s="32">
        <v>45000</v>
      </c>
      <c r="K27" s="32">
        <f t="shared" si="0"/>
        <v>1291.5</v>
      </c>
      <c r="L27" s="32">
        <v>1148.33</v>
      </c>
      <c r="M27" s="32">
        <f t="shared" si="3"/>
        <v>1368</v>
      </c>
      <c r="N27" s="32">
        <v>25</v>
      </c>
      <c r="O27" s="32">
        <f t="shared" si="1"/>
        <v>3832.83</v>
      </c>
      <c r="P27" s="34">
        <f t="shared" si="2"/>
        <v>41167.17</v>
      </c>
    </row>
    <row r="28" spans="1:16" ht="23" x14ac:dyDescent="0.25">
      <c r="A28" s="31">
        <v>27</v>
      </c>
      <c r="B28" s="19" t="s">
        <v>71</v>
      </c>
      <c r="C28" s="19" t="s">
        <v>72</v>
      </c>
      <c r="D28" s="19" t="s">
        <v>25</v>
      </c>
      <c r="E28" s="19" t="s">
        <v>20</v>
      </c>
      <c r="F28" s="20" t="s">
        <v>24</v>
      </c>
      <c r="G28" s="19" t="s">
        <v>265</v>
      </c>
      <c r="H28" s="32">
        <v>100000</v>
      </c>
      <c r="I28" s="33">
        <v>0</v>
      </c>
      <c r="J28" s="32">
        <v>100000</v>
      </c>
      <c r="K28" s="32">
        <f t="shared" si="0"/>
        <v>2870</v>
      </c>
      <c r="L28" s="32">
        <v>12105.37</v>
      </c>
      <c r="M28" s="32">
        <f t="shared" si="3"/>
        <v>3040</v>
      </c>
      <c r="N28" s="32">
        <v>25</v>
      </c>
      <c r="O28" s="32">
        <f t="shared" si="1"/>
        <v>18040.370000000003</v>
      </c>
      <c r="P28" s="34">
        <f t="shared" si="2"/>
        <v>81959.63</v>
      </c>
    </row>
    <row r="29" spans="1:16" ht="23" x14ac:dyDescent="0.25">
      <c r="A29" s="31">
        <v>28</v>
      </c>
      <c r="B29" s="19" t="s">
        <v>218</v>
      </c>
      <c r="C29" s="19" t="s">
        <v>72</v>
      </c>
      <c r="D29" s="19" t="s">
        <v>25</v>
      </c>
      <c r="E29" s="19" t="s">
        <v>20</v>
      </c>
      <c r="F29" s="20" t="s">
        <v>24</v>
      </c>
      <c r="G29" s="19" t="s">
        <v>265</v>
      </c>
      <c r="H29" s="32">
        <v>100000</v>
      </c>
      <c r="I29" s="33">
        <v>0</v>
      </c>
      <c r="J29" s="32">
        <v>100000</v>
      </c>
      <c r="K29" s="32">
        <f t="shared" si="0"/>
        <v>2870</v>
      </c>
      <c r="L29" s="32">
        <v>12105.37</v>
      </c>
      <c r="M29" s="32">
        <f t="shared" si="3"/>
        <v>3040</v>
      </c>
      <c r="N29" s="32">
        <v>25</v>
      </c>
      <c r="O29" s="32">
        <f t="shared" si="1"/>
        <v>18040.370000000003</v>
      </c>
      <c r="P29" s="34">
        <f t="shared" si="2"/>
        <v>81959.63</v>
      </c>
    </row>
    <row r="30" spans="1:16" ht="23" x14ac:dyDescent="0.25">
      <c r="A30" s="31">
        <v>29</v>
      </c>
      <c r="B30" s="19" t="s">
        <v>73</v>
      </c>
      <c r="C30" s="19" t="s">
        <v>72</v>
      </c>
      <c r="D30" s="19" t="s">
        <v>74</v>
      </c>
      <c r="E30" s="19" t="s">
        <v>20</v>
      </c>
      <c r="F30" s="20" t="s">
        <v>21</v>
      </c>
      <c r="G30" s="19" t="s">
        <v>265</v>
      </c>
      <c r="H30" s="32">
        <v>40000</v>
      </c>
      <c r="I30" s="33">
        <v>0</v>
      </c>
      <c r="J30" s="32">
        <v>40000</v>
      </c>
      <c r="K30" s="32">
        <f t="shared" si="0"/>
        <v>1148</v>
      </c>
      <c r="L30" s="32">
        <v>442.65</v>
      </c>
      <c r="M30" s="32">
        <f t="shared" si="3"/>
        <v>1216</v>
      </c>
      <c r="N30" s="32">
        <v>125</v>
      </c>
      <c r="O30" s="32">
        <f t="shared" si="1"/>
        <v>2931.65</v>
      </c>
      <c r="P30" s="34">
        <f t="shared" si="2"/>
        <v>37068.35</v>
      </c>
    </row>
    <row r="31" spans="1:16" ht="23" x14ac:dyDescent="0.25">
      <c r="A31" s="31">
        <v>30</v>
      </c>
      <c r="B31" s="19" t="s">
        <v>75</v>
      </c>
      <c r="C31" s="19" t="s">
        <v>72</v>
      </c>
      <c r="D31" s="19" t="s">
        <v>25</v>
      </c>
      <c r="E31" s="19" t="s">
        <v>20</v>
      </c>
      <c r="F31" s="20" t="s">
        <v>24</v>
      </c>
      <c r="G31" s="19" t="s">
        <v>265</v>
      </c>
      <c r="H31" s="32">
        <v>100000</v>
      </c>
      <c r="I31" s="33">
        <v>0</v>
      </c>
      <c r="J31" s="32">
        <v>100000</v>
      </c>
      <c r="K31" s="32">
        <f t="shared" si="0"/>
        <v>2870</v>
      </c>
      <c r="L31" s="32">
        <v>12105.37</v>
      </c>
      <c r="M31" s="32">
        <f t="shared" si="3"/>
        <v>3040</v>
      </c>
      <c r="N31" s="32">
        <v>25</v>
      </c>
      <c r="O31" s="32">
        <f t="shared" si="1"/>
        <v>18040.370000000003</v>
      </c>
      <c r="P31" s="34">
        <f t="shared" si="2"/>
        <v>81959.63</v>
      </c>
    </row>
    <row r="32" spans="1:16" ht="23" x14ac:dyDescent="0.25">
      <c r="A32" s="31">
        <v>31</v>
      </c>
      <c r="B32" s="19" t="s">
        <v>76</v>
      </c>
      <c r="C32" s="19" t="s">
        <v>72</v>
      </c>
      <c r="D32" s="19" t="s">
        <v>77</v>
      </c>
      <c r="E32" s="19" t="s">
        <v>32</v>
      </c>
      <c r="F32" s="20" t="s">
        <v>21</v>
      </c>
      <c r="G32" s="19" t="s">
        <v>265</v>
      </c>
      <c r="H32" s="32">
        <v>35000</v>
      </c>
      <c r="I32" s="33">
        <v>0</v>
      </c>
      <c r="J32" s="32">
        <v>35000</v>
      </c>
      <c r="K32" s="32">
        <f t="shared" si="0"/>
        <v>1004.5</v>
      </c>
      <c r="L32" s="32">
        <v>0</v>
      </c>
      <c r="M32" s="32">
        <f t="shared" si="3"/>
        <v>1064</v>
      </c>
      <c r="N32" s="32">
        <v>25</v>
      </c>
      <c r="O32" s="32">
        <f t="shared" si="1"/>
        <v>2093.5</v>
      </c>
      <c r="P32" s="34">
        <f t="shared" si="2"/>
        <v>32906.5</v>
      </c>
    </row>
    <row r="33" spans="1:16" x14ac:dyDescent="0.25">
      <c r="A33" s="31">
        <v>32</v>
      </c>
      <c r="B33" s="19" t="s">
        <v>78</v>
      </c>
      <c r="C33" s="19" t="s">
        <v>79</v>
      </c>
      <c r="D33" s="19" t="s">
        <v>80</v>
      </c>
      <c r="E33" s="19" t="s">
        <v>29</v>
      </c>
      <c r="F33" s="20" t="s">
        <v>21</v>
      </c>
      <c r="G33" s="19" t="s">
        <v>265</v>
      </c>
      <c r="H33" s="32">
        <v>80000</v>
      </c>
      <c r="I33" s="33">
        <v>0</v>
      </c>
      <c r="J33" s="32">
        <v>80000</v>
      </c>
      <c r="K33" s="32">
        <f t="shared" si="0"/>
        <v>2296</v>
      </c>
      <c r="L33" s="32">
        <v>7063.34</v>
      </c>
      <c r="M33" s="32">
        <f t="shared" si="3"/>
        <v>2432</v>
      </c>
      <c r="N33" s="32">
        <v>1475.12</v>
      </c>
      <c r="O33" s="32">
        <f t="shared" si="1"/>
        <v>13266.46</v>
      </c>
      <c r="P33" s="34">
        <f t="shared" si="2"/>
        <v>66733.540000000008</v>
      </c>
    </row>
    <row r="34" spans="1:16" x14ac:dyDescent="0.25">
      <c r="A34" s="31">
        <v>33</v>
      </c>
      <c r="B34" s="19" t="s">
        <v>83</v>
      </c>
      <c r="C34" s="19" t="s">
        <v>84</v>
      </c>
      <c r="D34" s="19" t="s">
        <v>85</v>
      </c>
      <c r="E34" s="19" t="s">
        <v>32</v>
      </c>
      <c r="F34" s="20" t="s">
        <v>24</v>
      </c>
      <c r="G34" s="19" t="s">
        <v>265</v>
      </c>
      <c r="H34" s="32">
        <v>36000</v>
      </c>
      <c r="I34" s="33">
        <v>0</v>
      </c>
      <c r="J34" s="32">
        <v>36000</v>
      </c>
      <c r="K34" s="32">
        <f t="shared" si="0"/>
        <v>1033.2</v>
      </c>
      <c r="L34" s="32">
        <v>0</v>
      </c>
      <c r="M34" s="32">
        <f t="shared" si="3"/>
        <v>1094.4000000000001</v>
      </c>
      <c r="N34" s="33">
        <v>25</v>
      </c>
      <c r="O34" s="32">
        <f t="shared" si="1"/>
        <v>2152.6000000000004</v>
      </c>
      <c r="P34" s="34">
        <f>H34-O34</f>
        <v>33847.4</v>
      </c>
    </row>
    <row r="35" spans="1:16" ht="23" x14ac:dyDescent="0.25">
      <c r="A35" s="31">
        <v>34</v>
      </c>
      <c r="B35" s="19" t="s">
        <v>86</v>
      </c>
      <c r="C35" s="19" t="s">
        <v>84</v>
      </c>
      <c r="D35" s="19" t="s">
        <v>87</v>
      </c>
      <c r="E35" s="19" t="s">
        <v>32</v>
      </c>
      <c r="F35" s="20" t="s">
        <v>21</v>
      </c>
      <c r="G35" s="19" t="s">
        <v>265</v>
      </c>
      <c r="H35" s="32">
        <v>35000</v>
      </c>
      <c r="I35" s="33">
        <v>0</v>
      </c>
      <c r="J35" s="32">
        <v>35000</v>
      </c>
      <c r="K35" s="32">
        <f t="shared" si="0"/>
        <v>1004.5</v>
      </c>
      <c r="L35" s="33">
        <v>0</v>
      </c>
      <c r="M35" s="32">
        <f t="shared" si="3"/>
        <v>1064</v>
      </c>
      <c r="N35" s="33">
        <v>25</v>
      </c>
      <c r="O35" s="32">
        <f t="shared" si="1"/>
        <v>2093.5</v>
      </c>
      <c r="P35" s="34">
        <f>H35-O35</f>
        <v>32906.5</v>
      </c>
    </row>
    <row r="36" spans="1:16" x14ac:dyDescent="0.25">
      <c r="A36" s="31">
        <v>35</v>
      </c>
      <c r="B36" s="19" t="s">
        <v>88</v>
      </c>
      <c r="C36" s="19" t="s">
        <v>84</v>
      </c>
      <c r="D36" s="19" t="s">
        <v>53</v>
      </c>
      <c r="E36" s="19" t="s">
        <v>32</v>
      </c>
      <c r="F36" s="20" t="s">
        <v>24</v>
      </c>
      <c r="G36" s="19" t="s">
        <v>265</v>
      </c>
      <c r="H36" s="32">
        <v>35000</v>
      </c>
      <c r="I36" s="33">
        <v>0</v>
      </c>
      <c r="J36" s="32">
        <v>35000</v>
      </c>
      <c r="K36" s="32">
        <f t="shared" si="0"/>
        <v>1004.5</v>
      </c>
      <c r="L36" s="33">
        <v>0</v>
      </c>
      <c r="M36" s="32">
        <f t="shared" si="3"/>
        <v>1064</v>
      </c>
      <c r="N36" s="32">
        <v>2974.04</v>
      </c>
      <c r="O36" s="32">
        <f t="shared" si="1"/>
        <v>5042.54</v>
      </c>
      <c r="P36" s="34">
        <f t="shared" ref="P36:P95" si="4">J36-O36</f>
        <v>29957.46</v>
      </c>
    </row>
    <row r="37" spans="1:16" x14ac:dyDescent="0.25">
      <c r="A37" s="31">
        <v>36</v>
      </c>
      <c r="B37" s="19" t="s">
        <v>89</v>
      </c>
      <c r="C37" s="19" t="s">
        <v>84</v>
      </c>
      <c r="D37" s="19" t="s">
        <v>53</v>
      </c>
      <c r="E37" s="19" t="s">
        <v>29</v>
      </c>
      <c r="F37" s="20" t="s">
        <v>21</v>
      </c>
      <c r="G37" s="19" t="s">
        <v>265</v>
      </c>
      <c r="H37" s="32">
        <v>35000</v>
      </c>
      <c r="I37" s="33">
        <v>0</v>
      </c>
      <c r="J37" s="32">
        <v>35000</v>
      </c>
      <c r="K37" s="32">
        <f t="shared" si="0"/>
        <v>1004.5</v>
      </c>
      <c r="L37" s="32">
        <v>0</v>
      </c>
      <c r="M37" s="32">
        <f t="shared" si="3"/>
        <v>1064</v>
      </c>
      <c r="N37" s="32">
        <v>125</v>
      </c>
      <c r="O37" s="32">
        <f t="shared" si="1"/>
        <v>2193.5</v>
      </c>
      <c r="P37" s="34">
        <f t="shared" si="4"/>
        <v>32806.5</v>
      </c>
    </row>
    <row r="38" spans="1:16" x14ac:dyDescent="0.25">
      <c r="A38" s="31">
        <v>37</v>
      </c>
      <c r="B38" s="19" t="s">
        <v>275</v>
      </c>
      <c r="C38" s="19" t="s">
        <v>84</v>
      </c>
      <c r="D38" s="19" t="s">
        <v>53</v>
      </c>
      <c r="E38" s="19" t="s">
        <v>32</v>
      </c>
      <c r="F38" s="20" t="s">
        <v>21</v>
      </c>
      <c r="G38" s="19" t="s">
        <v>265</v>
      </c>
      <c r="H38" s="32">
        <v>35000</v>
      </c>
      <c r="I38" s="33">
        <v>0</v>
      </c>
      <c r="J38" s="32">
        <v>35000</v>
      </c>
      <c r="K38" s="32">
        <f t="shared" si="0"/>
        <v>1004.5</v>
      </c>
      <c r="L38" s="33">
        <v>0</v>
      </c>
      <c r="M38" s="32">
        <f t="shared" si="3"/>
        <v>1064</v>
      </c>
      <c r="N38" s="32">
        <v>25</v>
      </c>
      <c r="O38" s="32">
        <f t="shared" si="1"/>
        <v>2093.5</v>
      </c>
      <c r="P38" s="34">
        <f t="shared" si="4"/>
        <v>32906.5</v>
      </c>
    </row>
    <row r="39" spans="1:16" x14ac:dyDescent="0.25">
      <c r="A39" s="31">
        <v>38</v>
      </c>
      <c r="B39" s="19" t="s">
        <v>90</v>
      </c>
      <c r="C39" s="19" t="s">
        <v>84</v>
      </c>
      <c r="D39" s="19" t="s">
        <v>91</v>
      </c>
      <c r="E39" s="19" t="s">
        <v>35</v>
      </c>
      <c r="F39" s="20" t="s">
        <v>24</v>
      </c>
      <c r="G39" s="19" t="s">
        <v>265</v>
      </c>
      <c r="H39" s="32">
        <v>17500</v>
      </c>
      <c r="I39" s="33">
        <v>0</v>
      </c>
      <c r="J39" s="32">
        <v>17500</v>
      </c>
      <c r="K39" s="32">
        <f t="shared" si="0"/>
        <v>502.25</v>
      </c>
      <c r="L39" s="33">
        <v>0</v>
      </c>
      <c r="M39" s="32">
        <f t="shared" si="3"/>
        <v>532</v>
      </c>
      <c r="N39" s="32">
        <v>25</v>
      </c>
      <c r="O39" s="32">
        <f t="shared" si="1"/>
        <v>1059.25</v>
      </c>
      <c r="P39" s="34">
        <f t="shared" si="4"/>
        <v>16440.75</v>
      </c>
    </row>
    <row r="40" spans="1:16" ht="23" x14ac:dyDescent="0.25">
      <c r="A40" s="31">
        <v>39</v>
      </c>
      <c r="B40" s="19" t="s">
        <v>92</v>
      </c>
      <c r="C40" s="19" t="s">
        <v>84</v>
      </c>
      <c r="D40" s="19" t="s">
        <v>93</v>
      </c>
      <c r="E40" s="19" t="s">
        <v>32</v>
      </c>
      <c r="F40" s="20" t="s">
        <v>24</v>
      </c>
      <c r="G40" s="19" t="s">
        <v>265</v>
      </c>
      <c r="H40" s="32">
        <v>27000</v>
      </c>
      <c r="I40" s="33">
        <v>0</v>
      </c>
      <c r="J40" s="32">
        <v>27000</v>
      </c>
      <c r="K40" s="32">
        <f t="shared" si="0"/>
        <v>774.9</v>
      </c>
      <c r="L40" s="33">
        <v>0</v>
      </c>
      <c r="M40" s="32">
        <f t="shared" si="3"/>
        <v>820.8</v>
      </c>
      <c r="N40" s="32">
        <v>25</v>
      </c>
      <c r="O40" s="32">
        <f t="shared" si="1"/>
        <v>1620.6999999999998</v>
      </c>
      <c r="P40" s="34">
        <f t="shared" si="4"/>
        <v>25379.3</v>
      </c>
    </row>
    <row r="41" spans="1:16" ht="23" x14ac:dyDescent="0.25">
      <c r="A41" s="31">
        <v>40</v>
      </c>
      <c r="B41" s="19" t="s">
        <v>94</v>
      </c>
      <c r="C41" s="19" t="s">
        <v>84</v>
      </c>
      <c r="D41" s="19" t="s">
        <v>95</v>
      </c>
      <c r="E41" s="19" t="s">
        <v>35</v>
      </c>
      <c r="F41" s="20" t="s">
        <v>24</v>
      </c>
      <c r="G41" s="19" t="s">
        <v>265</v>
      </c>
      <c r="H41" s="32">
        <v>20500</v>
      </c>
      <c r="I41" s="33">
        <v>0</v>
      </c>
      <c r="J41" s="32">
        <v>20500</v>
      </c>
      <c r="K41" s="32">
        <f t="shared" si="0"/>
        <v>588.35</v>
      </c>
      <c r="L41" s="33">
        <v>0</v>
      </c>
      <c r="M41" s="32">
        <f t="shared" si="3"/>
        <v>623.20000000000005</v>
      </c>
      <c r="N41" s="32">
        <v>25</v>
      </c>
      <c r="O41" s="32">
        <f t="shared" si="1"/>
        <v>1236.5500000000002</v>
      </c>
      <c r="P41" s="34">
        <f t="shared" si="4"/>
        <v>19263.45</v>
      </c>
    </row>
    <row r="42" spans="1:16" x14ac:dyDescent="0.25">
      <c r="A42" s="31">
        <v>41</v>
      </c>
      <c r="B42" s="19" t="s">
        <v>98</v>
      </c>
      <c r="C42" s="19" t="s">
        <v>84</v>
      </c>
      <c r="D42" s="19" t="s">
        <v>45</v>
      </c>
      <c r="E42" s="19" t="s">
        <v>35</v>
      </c>
      <c r="F42" s="20" t="s">
        <v>24</v>
      </c>
      <c r="G42" s="19" t="s">
        <v>265</v>
      </c>
      <c r="H42" s="32">
        <v>22000</v>
      </c>
      <c r="I42" s="33">
        <v>0</v>
      </c>
      <c r="J42" s="32">
        <v>22000</v>
      </c>
      <c r="K42" s="32">
        <f t="shared" si="0"/>
        <v>631.4</v>
      </c>
      <c r="L42" s="33">
        <v>0</v>
      </c>
      <c r="M42" s="32">
        <f t="shared" si="3"/>
        <v>668.8</v>
      </c>
      <c r="N42" s="32">
        <v>125</v>
      </c>
      <c r="O42" s="32">
        <f t="shared" si="1"/>
        <v>1425.1999999999998</v>
      </c>
      <c r="P42" s="34">
        <f t="shared" si="4"/>
        <v>20574.8</v>
      </c>
    </row>
    <row r="43" spans="1:16" ht="23" x14ac:dyDescent="0.25">
      <c r="A43" s="31">
        <v>42</v>
      </c>
      <c r="B43" s="19" t="s">
        <v>99</v>
      </c>
      <c r="C43" s="19" t="s">
        <v>84</v>
      </c>
      <c r="D43" s="19" t="s">
        <v>45</v>
      </c>
      <c r="E43" s="19" t="s">
        <v>32</v>
      </c>
      <c r="F43" s="20" t="s">
        <v>24</v>
      </c>
      <c r="G43" s="19" t="s">
        <v>265</v>
      </c>
      <c r="H43" s="32">
        <v>22000</v>
      </c>
      <c r="I43" s="33">
        <v>0</v>
      </c>
      <c r="J43" s="32">
        <v>22000</v>
      </c>
      <c r="K43" s="32">
        <f t="shared" si="0"/>
        <v>631.4</v>
      </c>
      <c r="L43" s="33">
        <v>0</v>
      </c>
      <c r="M43" s="32">
        <f t="shared" si="3"/>
        <v>668.8</v>
      </c>
      <c r="N43" s="32">
        <v>1375.12</v>
      </c>
      <c r="O43" s="32">
        <f t="shared" si="1"/>
        <v>2675.3199999999997</v>
      </c>
      <c r="P43" s="34">
        <f t="shared" si="4"/>
        <v>19324.68</v>
      </c>
    </row>
    <row r="44" spans="1:16" x14ac:dyDescent="0.25">
      <c r="A44" s="31">
        <v>43</v>
      </c>
      <c r="B44" s="19" t="s">
        <v>100</v>
      </c>
      <c r="C44" s="19" t="s">
        <v>84</v>
      </c>
      <c r="D44" s="19" t="s">
        <v>45</v>
      </c>
      <c r="E44" s="19" t="s">
        <v>32</v>
      </c>
      <c r="F44" s="20" t="s">
        <v>24</v>
      </c>
      <c r="G44" s="19" t="s">
        <v>265</v>
      </c>
      <c r="H44" s="32">
        <v>20000</v>
      </c>
      <c r="I44" s="33">
        <v>0</v>
      </c>
      <c r="J44" s="32">
        <v>20000</v>
      </c>
      <c r="K44" s="32">
        <f t="shared" si="0"/>
        <v>574</v>
      </c>
      <c r="L44" s="32">
        <v>0</v>
      </c>
      <c r="M44" s="32">
        <f t="shared" si="3"/>
        <v>608</v>
      </c>
      <c r="N44" s="32">
        <v>25</v>
      </c>
      <c r="O44" s="32">
        <f t="shared" si="1"/>
        <v>1207</v>
      </c>
      <c r="P44" s="34">
        <f t="shared" si="4"/>
        <v>18793</v>
      </c>
    </row>
    <row r="45" spans="1:16" x14ac:dyDescent="0.25">
      <c r="A45" s="31">
        <v>44</v>
      </c>
      <c r="B45" s="19" t="s">
        <v>101</v>
      </c>
      <c r="C45" s="19" t="s">
        <v>84</v>
      </c>
      <c r="D45" s="19" t="s">
        <v>45</v>
      </c>
      <c r="E45" s="19" t="s">
        <v>35</v>
      </c>
      <c r="F45" s="20" t="s">
        <v>24</v>
      </c>
      <c r="G45" s="19" t="s">
        <v>265</v>
      </c>
      <c r="H45" s="32">
        <v>22000</v>
      </c>
      <c r="I45" s="33">
        <v>0</v>
      </c>
      <c r="J45" s="32">
        <v>22000</v>
      </c>
      <c r="K45" s="32">
        <f t="shared" si="0"/>
        <v>631.4</v>
      </c>
      <c r="L45" s="33">
        <v>0</v>
      </c>
      <c r="M45" s="32">
        <f t="shared" si="3"/>
        <v>668.8</v>
      </c>
      <c r="N45" s="32">
        <v>125</v>
      </c>
      <c r="O45" s="32">
        <f t="shared" si="1"/>
        <v>1425.1999999999998</v>
      </c>
      <c r="P45" s="34">
        <f t="shared" si="4"/>
        <v>20574.8</v>
      </c>
    </row>
    <row r="46" spans="1:16" x14ac:dyDescent="0.25">
      <c r="A46" s="31">
        <v>45</v>
      </c>
      <c r="B46" s="19" t="s">
        <v>102</v>
      </c>
      <c r="C46" s="19" t="s">
        <v>84</v>
      </c>
      <c r="D46" s="19" t="s">
        <v>103</v>
      </c>
      <c r="E46" s="19" t="s">
        <v>35</v>
      </c>
      <c r="F46" s="20" t="s">
        <v>24</v>
      </c>
      <c r="G46" s="19" t="s">
        <v>265</v>
      </c>
      <c r="H46" s="32">
        <v>22000</v>
      </c>
      <c r="I46" s="33">
        <v>0</v>
      </c>
      <c r="J46" s="32">
        <v>22000</v>
      </c>
      <c r="K46" s="32">
        <f t="shared" si="0"/>
        <v>631.4</v>
      </c>
      <c r="L46" s="33">
        <v>0</v>
      </c>
      <c r="M46" s="32">
        <f t="shared" si="3"/>
        <v>668.8</v>
      </c>
      <c r="N46" s="32">
        <v>1687.98</v>
      </c>
      <c r="O46" s="32">
        <f t="shared" si="1"/>
        <v>2988.18</v>
      </c>
      <c r="P46" s="34">
        <f t="shared" si="4"/>
        <v>19011.82</v>
      </c>
    </row>
    <row r="47" spans="1:16" ht="23" x14ac:dyDescent="0.25">
      <c r="A47" s="31">
        <v>46</v>
      </c>
      <c r="B47" s="19" t="s">
        <v>104</v>
      </c>
      <c r="C47" s="19" t="s">
        <v>84</v>
      </c>
      <c r="D47" s="19" t="s">
        <v>105</v>
      </c>
      <c r="E47" s="19" t="s">
        <v>35</v>
      </c>
      <c r="F47" s="20" t="s">
        <v>24</v>
      </c>
      <c r="G47" s="19" t="s">
        <v>265</v>
      </c>
      <c r="H47" s="32">
        <v>20500</v>
      </c>
      <c r="I47" s="33">
        <v>0</v>
      </c>
      <c r="J47" s="32">
        <v>20500</v>
      </c>
      <c r="K47" s="32">
        <f t="shared" si="0"/>
        <v>588.35</v>
      </c>
      <c r="L47" s="33">
        <v>0</v>
      </c>
      <c r="M47" s="32">
        <f t="shared" si="3"/>
        <v>623.20000000000005</v>
      </c>
      <c r="N47" s="32">
        <v>25</v>
      </c>
      <c r="O47" s="32">
        <f t="shared" si="1"/>
        <v>1236.5500000000002</v>
      </c>
      <c r="P47" s="34">
        <f t="shared" si="4"/>
        <v>19263.45</v>
      </c>
    </row>
    <row r="48" spans="1:16" ht="23" x14ac:dyDescent="0.25">
      <c r="A48" s="31">
        <v>47</v>
      </c>
      <c r="B48" s="19" t="s">
        <v>106</v>
      </c>
      <c r="C48" s="19" t="s">
        <v>84</v>
      </c>
      <c r="D48" s="19" t="s">
        <v>107</v>
      </c>
      <c r="E48" s="19" t="s">
        <v>32</v>
      </c>
      <c r="F48" s="20" t="s">
        <v>24</v>
      </c>
      <c r="G48" s="19" t="s">
        <v>265</v>
      </c>
      <c r="H48" s="32">
        <v>16500</v>
      </c>
      <c r="I48" s="33">
        <v>0</v>
      </c>
      <c r="J48" s="32">
        <v>16500</v>
      </c>
      <c r="K48" s="32">
        <f t="shared" si="0"/>
        <v>473.55</v>
      </c>
      <c r="L48" s="33">
        <v>0</v>
      </c>
      <c r="M48" s="32">
        <f t="shared" si="3"/>
        <v>501.6</v>
      </c>
      <c r="N48" s="32">
        <v>1375.12</v>
      </c>
      <c r="O48" s="32">
        <f t="shared" si="1"/>
        <v>2350.27</v>
      </c>
      <c r="P48" s="34">
        <f t="shared" si="4"/>
        <v>14149.73</v>
      </c>
    </row>
    <row r="49" spans="1:16" x14ac:dyDescent="0.25">
      <c r="A49" s="31">
        <v>48</v>
      </c>
      <c r="B49" s="19" t="s">
        <v>108</v>
      </c>
      <c r="C49" s="19" t="s">
        <v>84</v>
      </c>
      <c r="D49" s="19" t="s">
        <v>34</v>
      </c>
      <c r="E49" s="19" t="s">
        <v>35</v>
      </c>
      <c r="F49" s="20" t="s">
        <v>21</v>
      </c>
      <c r="G49" s="19" t="s">
        <v>265</v>
      </c>
      <c r="H49" s="32">
        <v>16500</v>
      </c>
      <c r="I49" s="33">
        <v>0</v>
      </c>
      <c r="J49" s="32">
        <v>16500</v>
      </c>
      <c r="K49" s="32">
        <f t="shared" si="0"/>
        <v>473.55</v>
      </c>
      <c r="L49" s="33">
        <v>0</v>
      </c>
      <c r="M49" s="32">
        <f t="shared" si="3"/>
        <v>501.6</v>
      </c>
      <c r="N49" s="32">
        <v>25</v>
      </c>
      <c r="O49" s="32">
        <f t="shared" si="1"/>
        <v>1000.1500000000001</v>
      </c>
      <c r="P49" s="34">
        <f t="shared" si="4"/>
        <v>15499.85</v>
      </c>
    </row>
    <row r="50" spans="1:16" x14ac:dyDescent="0.25">
      <c r="A50" s="31">
        <v>49</v>
      </c>
      <c r="B50" s="19" t="s">
        <v>109</v>
      </c>
      <c r="C50" s="19" t="s">
        <v>84</v>
      </c>
      <c r="D50" s="19" t="s">
        <v>34</v>
      </c>
      <c r="E50" s="19" t="s">
        <v>35</v>
      </c>
      <c r="F50" s="20" t="s">
        <v>21</v>
      </c>
      <c r="G50" s="19" t="s">
        <v>265</v>
      </c>
      <c r="H50" s="32">
        <v>16500</v>
      </c>
      <c r="I50" s="33">
        <v>0</v>
      </c>
      <c r="J50" s="32">
        <v>16500</v>
      </c>
      <c r="K50" s="32">
        <f t="shared" si="0"/>
        <v>473.55</v>
      </c>
      <c r="L50" s="33">
        <v>0</v>
      </c>
      <c r="M50" s="32">
        <f t="shared" si="3"/>
        <v>501.6</v>
      </c>
      <c r="N50" s="32">
        <v>3013.91</v>
      </c>
      <c r="O50" s="32">
        <f t="shared" si="1"/>
        <v>3989.06</v>
      </c>
      <c r="P50" s="34">
        <f t="shared" si="4"/>
        <v>12510.94</v>
      </c>
    </row>
    <row r="51" spans="1:16" ht="23" x14ac:dyDescent="0.25">
      <c r="A51" s="31">
        <v>50</v>
      </c>
      <c r="B51" s="19" t="s">
        <v>36</v>
      </c>
      <c r="C51" s="19" t="s">
        <v>84</v>
      </c>
      <c r="D51" s="19" t="s">
        <v>34</v>
      </c>
      <c r="E51" s="19" t="s">
        <v>35</v>
      </c>
      <c r="F51" s="20" t="s">
        <v>21</v>
      </c>
      <c r="G51" s="19" t="s">
        <v>265</v>
      </c>
      <c r="H51" s="32">
        <v>16500</v>
      </c>
      <c r="I51" s="33">
        <v>0</v>
      </c>
      <c r="J51" s="32">
        <v>16500</v>
      </c>
      <c r="K51" s="32">
        <f t="shared" si="0"/>
        <v>473.55</v>
      </c>
      <c r="L51" s="33">
        <v>0</v>
      </c>
      <c r="M51" s="32">
        <f t="shared" si="3"/>
        <v>501.6</v>
      </c>
      <c r="N51" s="32">
        <v>2770.58</v>
      </c>
      <c r="O51" s="32">
        <f t="shared" si="1"/>
        <v>3745.73</v>
      </c>
      <c r="P51" s="34">
        <f t="shared" si="4"/>
        <v>12754.27</v>
      </c>
    </row>
    <row r="52" spans="1:16" x14ac:dyDescent="0.25">
      <c r="A52" s="31">
        <v>51</v>
      </c>
      <c r="B52" s="19" t="s">
        <v>110</v>
      </c>
      <c r="C52" s="19" t="s">
        <v>84</v>
      </c>
      <c r="D52" s="19" t="s">
        <v>34</v>
      </c>
      <c r="E52" s="19" t="s">
        <v>35</v>
      </c>
      <c r="F52" s="20" t="s">
        <v>21</v>
      </c>
      <c r="G52" s="19" t="s">
        <v>265</v>
      </c>
      <c r="H52" s="32">
        <v>16500</v>
      </c>
      <c r="I52" s="33">
        <v>0</v>
      </c>
      <c r="J52" s="32">
        <v>16500</v>
      </c>
      <c r="K52" s="32">
        <f t="shared" si="0"/>
        <v>473.55</v>
      </c>
      <c r="L52" s="33">
        <v>0</v>
      </c>
      <c r="M52" s="32">
        <f t="shared" si="3"/>
        <v>501.6</v>
      </c>
      <c r="N52" s="32">
        <v>125</v>
      </c>
      <c r="O52" s="32">
        <f t="shared" si="1"/>
        <v>1100.1500000000001</v>
      </c>
      <c r="P52" s="34">
        <f t="shared" si="4"/>
        <v>15399.85</v>
      </c>
    </row>
    <row r="53" spans="1:16" x14ac:dyDescent="0.25">
      <c r="A53" s="31">
        <v>52</v>
      </c>
      <c r="B53" s="19" t="s">
        <v>111</v>
      </c>
      <c r="C53" s="19" t="s">
        <v>84</v>
      </c>
      <c r="D53" s="19" t="s">
        <v>34</v>
      </c>
      <c r="E53" s="19" t="s">
        <v>35</v>
      </c>
      <c r="F53" s="20" t="s">
        <v>21</v>
      </c>
      <c r="G53" s="19" t="s">
        <v>265</v>
      </c>
      <c r="H53" s="32">
        <v>16500</v>
      </c>
      <c r="I53" s="33">
        <v>0</v>
      </c>
      <c r="J53" s="32">
        <v>16500</v>
      </c>
      <c r="K53" s="32">
        <f t="shared" si="0"/>
        <v>473.55</v>
      </c>
      <c r="L53" s="33">
        <v>0</v>
      </c>
      <c r="M53" s="32">
        <f t="shared" si="3"/>
        <v>501.6</v>
      </c>
      <c r="N53" s="32">
        <v>25</v>
      </c>
      <c r="O53" s="32">
        <f t="shared" si="1"/>
        <v>1000.1500000000001</v>
      </c>
      <c r="P53" s="34">
        <f t="shared" si="4"/>
        <v>15499.85</v>
      </c>
    </row>
    <row r="54" spans="1:16" x14ac:dyDescent="0.25">
      <c r="A54" s="31">
        <v>53</v>
      </c>
      <c r="B54" s="19" t="s">
        <v>114</v>
      </c>
      <c r="C54" s="19" t="s">
        <v>84</v>
      </c>
      <c r="D54" s="19" t="s">
        <v>34</v>
      </c>
      <c r="E54" s="19" t="s">
        <v>35</v>
      </c>
      <c r="F54" s="20" t="s">
        <v>24</v>
      </c>
      <c r="G54" s="19" t="s">
        <v>265</v>
      </c>
      <c r="H54" s="32">
        <v>16500</v>
      </c>
      <c r="I54" s="33">
        <v>0</v>
      </c>
      <c r="J54" s="32">
        <v>16500</v>
      </c>
      <c r="K54" s="32">
        <f t="shared" si="0"/>
        <v>473.55</v>
      </c>
      <c r="L54" s="33">
        <v>0</v>
      </c>
      <c r="M54" s="32">
        <f t="shared" si="3"/>
        <v>501.6</v>
      </c>
      <c r="N54" s="32">
        <v>25</v>
      </c>
      <c r="O54" s="32">
        <f t="shared" si="1"/>
        <v>1000.1500000000001</v>
      </c>
      <c r="P54" s="34">
        <f t="shared" si="4"/>
        <v>15499.85</v>
      </c>
    </row>
    <row r="55" spans="1:16" ht="23" x14ac:dyDescent="0.25">
      <c r="A55" s="31">
        <v>54</v>
      </c>
      <c r="B55" s="19" t="s">
        <v>115</v>
      </c>
      <c r="C55" s="19" t="s">
        <v>116</v>
      </c>
      <c r="D55" s="19" t="s">
        <v>117</v>
      </c>
      <c r="E55" s="19" t="s">
        <v>29</v>
      </c>
      <c r="F55" s="20" t="s">
        <v>21</v>
      </c>
      <c r="G55" s="19" t="s">
        <v>265</v>
      </c>
      <c r="H55" s="32">
        <v>45000</v>
      </c>
      <c r="I55" s="33">
        <v>0</v>
      </c>
      <c r="J55" s="32">
        <v>45000</v>
      </c>
      <c r="K55" s="32">
        <f t="shared" si="0"/>
        <v>1291.5</v>
      </c>
      <c r="L55" s="32">
        <v>743.29</v>
      </c>
      <c r="M55" s="32">
        <f t="shared" si="3"/>
        <v>1368</v>
      </c>
      <c r="N55" s="32">
        <v>4168.74</v>
      </c>
      <c r="O55" s="32">
        <f t="shared" si="1"/>
        <v>7571.53</v>
      </c>
      <c r="P55" s="34">
        <f t="shared" si="4"/>
        <v>37428.47</v>
      </c>
    </row>
    <row r="56" spans="1:16" ht="23" x14ac:dyDescent="0.25">
      <c r="A56" s="31">
        <v>55</v>
      </c>
      <c r="B56" s="19" t="s">
        <v>118</v>
      </c>
      <c r="C56" s="19" t="s">
        <v>116</v>
      </c>
      <c r="D56" s="19" t="s">
        <v>119</v>
      </c>
      <c r="E56" s="19" t="s">
        <v>29</v>
      </c>
      <c r="F56" s="20" t="s">
        <v>21</v>
      </c>
      <c r="G56" s="19" t="s">
        <v>265</v>
      </c>
      <c r="H56" s="32">
        <v>50000</v>
      </c>
      <c r="I56" s="32">
        <v>0</v>
      </c>
      <c r="J56" s="32">
        <v>50000</v>
      </c>
      <c r="K56" s="32">
        <f t="shared" si="0"/>
        <v>1435</v>
      </c>
      <c r="L56" s="32">
        <v>1651.48</v>
      </c>
      <c r="M56" s="32">
        <f t="shared" si="3"/>
        <v>1520</v>
      </c>
      <c r="N56" s="32">
        <v>1375.12</v>
      </c>
      <c r="O56" s="32">
        <f t="shared" si="1"/>
        <v>5981.5999999999995</v>
      </c>
      <c r="P56" s="34">
        <f t="shared" si="4"/>
        <v>44018.400000000001</v>
      </c>
    </row>
    <row r="57" spans="1:16" ht="23" x14ac:dyDescent="0.25">
      <c r="A57" s="31">
        <v>56</v>
      </c>
      <c r="B57" s="19" t="s">
        <v>120</v>
      </c>
      <c r="C57" s="19" t="s">
        <v>116</v>
      </c>
      <c r="D57" s="19" t="s">
        <v>121</v>
      </c>
      <c r="E57" s="19" t="s">
        <v>20</v>
      </c>
      <c r="F57" s="20" t="s">
        <v>21</v>
      </c>
      <c r="G57" s="19" t="s">
        <v>265</v>
      </c>
      <c r="H57" s="32">
        <v>90000</v>
      </c>
      <c r="I57" s="33">
        <v>0</v>
      </c>
      <c r="J57" s="32">
        <v>90000</v>
      </c>
      <c r="K57" s="32">
        <f t="shared" si="0"/>
        <v>2583</v>
      </c>
      <c r="L57" s="32">
        <v>9753.1200000000008</v>
      </c>
      <c r="M57" s="32">
        <f t="shared" si="3"/>
        <v>2736</v>
      </c>
      <c r="N57" s="32">
        <v>25</v>
      </c>
      <c r="O57" s="32">
        <f t="shared" si="1"/>
        <v>15097.12</v>
      </c>
      <c r="P57" s="34">
        <f t="shared" si="4"/>
        <v>74902.880000000005</v>
      </c>
    </row>
    <row r="58" spans="1:16" ht="23" x14ac:dyDescent="0.25">
      <c r="A58" s="31">
        <v>57</v>
      </c>
      <c r="B58" s="19" t="s">
        <v>122</v>
      </c>
      <c r="C58" s="19" t="s">
        <v>116</v>
      </c>
      <c r="D58" s="19" t="s">
        <v>123</v>
      </c>
      <c r="E58" s="19" t="s">
        <v>29</v>
      </c>
      <c r="F58" s="20" t="s">
        <v>21</v>
      </c>
      <c r="G58" s="19" t="s">
        <v>265</v>
      </c>
      <c r="H58" s="32">
        <v>70000</v>
      </c>
      <c r="I58" s="33">
        <v>0</v>
      </c>
      <c r="J58" s="32">
        <v>70000</v>
      </c>
      <c r="K58" s="32">
        <f t="shared" si="0"/>
        <v>2009</v>
      </c>
      <c r="L58" s="32">
        <v>5098.45</v>
      </c>
      <c r="M58" s="32">
        <f t="shared" si="3"/>
        <v>2128</v>
      </c>
      <c r="N58" s="32">
        <v>1475.12</v>
      </c>
      <c r="O58" s="32">
        <f t="shared" si="1"/>
        <v>10710.57</v>
      </c>
      <c r="P58" s="34">
        <f t="shared" si="4"/>
        <v>59289.43</v>
      </c>
    </row>
    <row r="59" spans="1:16" ht="23" x14ac:dyDescent="0.25">
      <c r="A59" s="31">
        <v>58</v>
      </c>
      <c r="B59" s="19" t="s">
        <v>124</v>
      </c>
      <c r="C59" s="19" t="s">
        <v>116</v>
      </c>
      <c r="D59" s="19" t="s">
        <v>125</v>
      </c>
      <c r="E59" s="19" t="s">
        <v>29</v>
      </c>
      <c r="F59" s="20" t="s">
        <v>21</v>
      </c>
      <c r="G59" s="19" t="s">
        <v>265</v>
      </c>
      <c r="H59" s="32">
        <v>50000</v>
      </c>
      <c r="I59" s="33">
        <v>0</v>
      </c>
      <c r="J59" s="32">
        <v>50000</v>
      </c>
      <c r="K59" s="32">
        <f t="shared" si="0"/>
        <v>1435</v>
      </c>
      <c r="L59" s="32">
        <v>1854</v>
      </c>
      <c r="M59" s="32">
        <f t="shared" si="3"/>
        <v>1520</v>
      </c>
      <c r="N59" s="32">
        <v>125</v>
      </c>
      <c r="O59" s="32">
        <f t="shared" si="1"/>
        <v>4934</v>
      </c>
      <c r="P59" s="34">
        <f t="shared" si="4"/>
        <v>45066</v>
      </c>
    </row>
    <row r="60" spans="1:16" ht="23" x14ac:dyDescent="0.25">
      <c r="A60" s="31">
        <v>59</v>
      </c>
      <c r="B60" s="19" t="s">
        <v>126</v>
      </c>
      <c r="C60" s="19" t="s">
        <v>116</v>
      </c>
      <c r="D60" s="19" t="s">
        <v>125</v>
      </c>
      <c r="E60" s="19" t="s">
        <v>29</v>
      </c>
      <c r="F60" s="20" t="s">
        <v>21</v>
      </c>
      <c r="G60" s="19" t="s">
        <v>265</v>
      </c>
      <c r="H60" s="32">
        <v>50000</v>
      </c>
      <c r="I60" s="33">
        <v>0</v>
      </c>
      <c r="J60" s="32">
        <v>50000</v>
      </c>
      <c r="K60" s="32">
        <f t="shared" si="0"/>
        <v>1435</v>
      </c>
      <c r="L60" s="32">
        <v>1854</v>
      </c>
      <c r="M60" s="32">
        <f t="shared" si="3"/>
        <v>1520</v>
      </c>
      <c r="N60" s="32">
        <v>125</v>
      </c>
      <c r="O60" s="32">
        <f t="shared" si="1"/>
        <v>4934</v>
      </c>
      <c r="P60" s="34">
        <f t="shared" si="4"/>
        <v>45066</v>
      </c>
    </row>
    <row r="61" spans="1:16" ht="23" x14ac:dyDescent="0.25">
      <c r="A61" s="31">
        <v>60</v>
      </c>
      <c r="B61" s="19" t="s">
        <v>127</v>
      </c>
      <c r="C61" s="19" t="s">
        <v>116</v>
      </c>
      <c r="D61" s="19" t="s">
        <v>125</v>
      </c>
      <c r="E61" s="19" t="s">
        <v>29</v>
      </c>
      <c r="F61" s="20" t="s">
        <v>24</v>
      </c>
      <c r="G61" s="19" t="s">
        <v>265</v>
      </c>
      <c r="H61" s="32">
        <v>50000</v>
      </c>
      <c r="I61" s="33">
        <v>0</v>
      </c>
      <c r="J61" s="32">
        <v>50000</v>
      </c>
      <c r="K61" s="32">
        <f t="shared" si="0"/>
        <v>1435</v>
      </c>
      <c r="L61" s="32">
        <v>1854</v>
      </c>
      <c r="M61" s="32">
        <f t="shared" si="3"/>
        <v>1520</v>
      </c>
      <c r="N61" s="32">
        <v>125</v>
      </c>
      <c r="O61" s="32">
        <f t="shared" si="1"/>
        <v>4934</v>
      </c>
      <c r="P61" s="34">
        <f t="shared" si="4"/>
        <v>45066</v>
      </c>
    </row>
    <row r="62" spans="1:16" ht="23" x14ac:dyDescent="0.25">
      <c r="A62" s="31">
        <v>61</v>
      </c>
      <c r="B62" s="19" t="s">
        <v>175</v>
      </c>
      <c r="C62" s="19" t="s">
        <v>116</v>
      </c>
      <c r="D62" s="19" t="s">
        <v>129</v>
      </c>
      <c r="E62" s="19" t="s">
        <v>29</v>
      </c>
      <c r="F62" s="20" t="s">
        <v>21</v>
      </c>
      <c r="G62" s="19" t="s">
        <v>265</v>
      </c>
      <c r="H62" s="32">
        <v>45000</v>
      </c>
      <c r="I62" s="33">
        <v>0</v>
      </c>
      <c r="J62" s="32">
        <v>45000</v>
      </c>
      <c r="K62" s="32">
        <f t="shared" si="0"/>
        <v>1291.5</v>
      </c>
      <c r="L62" s="32">
        <v>1148.33</v>
      </c>
      <c r="M62" s="32">
        <f t="shared" si="3"/>
        <v>1368</v>
      </c>
      <c r="N62" s="32">
        <v>125</v>
      </c>
      <c r="O62" s="32">
        <f t="shared" si="1"/>
        <v>3932.83</v>
      </c>
      <c r="P62" s="34">
        <f t="shared" si="4"/>
        <v>41067.17</v>
      </c>
    </row>
    <row r="63" spans="1:16" ht="23" x14ac:dyDescent="0.25">
      <c r="A63" s="31">
        <v>62</v>
      </c>
      <c r="B63" s="19" t="s">
        <v>128</v>
      </c>
      <c r="C63" s="19" t="s">
        <v>116</v>
      </c>
      <c r="D63" s="19" t="s">
        <v>129</v>
      </c>
      <c r="E63" s="19" t="s">
        <v>29</v>
      </c>
      <c r="F63" s="20" t="s">
        <v>24</v>
      </c>
      <c r="G63" s="19" t="s">
        <v>265</v>
      </c>
      <c r="H63" s="32">
        <v>45000</v>
      </c>
      <c r="I63" s="33">
        <v>0</v>
      </c>
      <c r="J63" s="32">
        <v>45000</v>
      </c>
      <c r="K63" s="32">
        <f t="shared" si="0"/>
        <v>1291.5</v>
      </c>
      <c r="L63" s="32">
        <v>1148.33</v>
      </c>
      <c r="M63" s="32">
        <f t="shared" si="3"/>
        <v>1368</v>
      </c>
      <c r="N63" s="32">
        <v>125</v>
      </c>
      <c r="O63" s="32">
        <f t="shared" si="1"/>
        <v>3932.83</v>
      </c>
      <c r="P63" s="34">
        <f t="shared" si="4"/>
        <v>41067.17</v>
      </c>
    </row>
    <row r="64" spans="1:16" ht="23" x14ac:dyDescent="0.25">
      <c r="A64" s="31">
        <v>63</v>
      </c>
      <c r="B64" s="19" t="s">
        <v>130</v>
      </c>
      <c r="C64" s="19" t="s">
        <v>116</v>
      </c>
      <c r="D64" s="19" t="s">
        <v>129</v>
      </c>
      <c r="E64" s="19" t="s">
        <v>29</v>
      </c>
      <c r="F64" s="20" t="s">
        <v>21</v>
      </c>
      <c r="G64" s="19" t="s">
        <v>265</v>
      </c>
      <c r="H64" s="32">
        <v>45000</v>
      </c>
      <c r="I64" s="33">
        <v>0</v>
      </c>
      <c r="J64" s="32">
        <v>45000</v>
      </c>
      <c r="K64" s="32">
        <f t="shared" si="0"/>
        <v>1291.5</v>
      </c>
      <c r="L64" s="33">
        <v>945.81</v>
      </c>
      <c r="M64" s="32">
        <f t="shared" si="3"/>
        <v>1368</v>
      </c>
      <c r="N64" s="32">
        <v>2193.12</v>
      </c>
      <c r="O64" s="32">
        <f t="shared" si="1"/>
        <v>5798.43</v>
      </c>
      <c r="P64" s="34">
        <f t="shared" si="4"/>
        <v>39201.57</v>
      </c>
    </row>
    <row r="65" spans="1:16" ht="23" x14ac:dyDescent="0.25">
      <c r="A65" s="31">
        <v>64</v>
      </c>
      <c r="B65" s="19" t="s">
        <v>131</v>
      </c>
      <c r="C65" s="19" t="s">
        <v>116</v>
      </c>
      <c r="D65" s="19" t="s">
        <v>129</v>
      </c>
      <c r="E65" s="19" t="s">
        <v>29</v>
      </c>
      <c r="F65" s="20" t="s">
        <v>24</v>
      </c>
      <c r="G65" s="19" t="s">
        <v>265</v>
      </c>
      <c r="H65" s="32">
        <v>45000</v>
      </c>
      <c r="I65" s="33">
        <v>0</v>
      </c>
      <c r="J65" s="32">
        <v>45000</v>
      </c>
      <c r="K65" s="32">
        <f t="shared" si="0"/>
        <v>1291.5</v>
      </c>
      <c r="L65" s="32">
        <v>1148.33</v>
      </c>
      <c r="M65" s="32">
        <f t="shared" si="3"/>
        <v>1368</v>
      </c>
      <c r="N65" s="32">
        <v>25</v>
      </c>
      <c r="O65" s="32">
        <f t="shared" si="1"/>
        <v>3832.83</v>
      </c>
      <c r="P65" s="34">
        <f t="shared" si="4"/>
        <v>41167.17</v>
      </c>
    </row>
    <row r="66" spans="1:16" ht="23" x14ac:dyDescent="0.25">
      <c r="A66" s="31">
        <v>65</v>
      </c>
      <c r="B66" s="19" t="s">
        <v>132</v>
      </c>
      <c r="C66" s="19" t="s">
        <v>116</v>
      </c>
      <c r="D66" s="19" t="s">
        <v>129</v>
      </c>
      <c r="E66" s="19" t="s">
        <v>29</v>
      </c>
      <c r="F66" s="20" t="s">
        <v>21</v>
      </c>
      <c r="G66" s="19" t="s">
        <v>265</v>
      </c>
      <c r="H66" s="32">
        <v>45000</v>
      </c>
      <c r="I66" s="33">
        <v>0</v>
      </c>
      <c r="J66" s="32">
        <v>45000</v>
      </c>
      <c r="K66" s="32">
        <f t="shared" ref="K66:K95" si="5">H66*0.0287</f>
        <v>1291.5</v>
      </c>
      <c r="L66" s="33">
        <v>945.81</v>
      </c>
      <c r="M66" s="32">
        <f t="shared" si="3"/>
        <v>1368</v>
      </c>
      <c r="N66" s="32">
        <v>1475.12</v>
      </c>
      <c r="O66" s="32">
        <f t="shared" ref="O66:O95" si="6">K66+L66+M66+N66</f>
        <v>5080.43</v>
      </c>
      <c r="P66" s="34">
        <f t="shared" si="4"/>
        <v>39919.57</v>
      </c>
    </row>
    <row r="67" spans="1:16" ht="23" x14ac:dyDescent="0.25">
      <c r="A67" s="31">
        <v>66</v>
      </c>
      <c r="B67" s="19" t="s">
        <v>133</v>
      </c>
      <c r="C67" s="19" t="s">
        <v>116</v>
      </c>
      <c r="D67" s="19" t="s">
        <v>129</v>
      </c>
      <c r="E67" s="19" t="s">
        <v>32</v>
      </c>
      <c r="F67" s="20" t="s">
        <v>24</v>
      </c>
      <c r="G67" s="19" t="s">
        <v>265</v>
      </c>
      <c r="H67" s="32">
        <v>45000</v>
      </c>
      <c r="I67" s="33">
        <v>0</v>
      </c>
      <c r="J67" s="32">
        <v>45000</v>
      </c>
      <c r="K67" s="32">
        <f t="shared" si="5"/>
        <v>1291.5</v>
      </c>
      <c r="L67" s="32">
        <v>1148.33</v>
      </c>
      <c r="M67" s="32">
        <f t="shared" si="3"/>
        <v>1368</v>
      </c>
      <c r="N67" s="32">
        <v>125</v>
      </c>
      <c r="O67" s="32">
        <f t="shared" si="6"/>
        <v>3932.83</v>
      </c>
      <c r="P67" s="34">
        <f t="shared" si="4"/>
        <v>41067.17</v>
      </c>
    </row>
    <row r="68" spans="1:16" ht="23" x14ac:dyDescent="0.25">
      <c r="A68" s="31">
        <v>67</v>
      </c>
      <c r="B68" s="19" t="s">
        <v>134</v>
      </c>
      <c r="C68" s="19" t="s">
        <v>116</v>
      </c>
      <c r="D68" s="19" t="s">
        <v>129</v>
      </c>
      <c r="E68" s="19" t="s">
        <v>32</v>
      </c>
      <c r="F68" s="20" t="s">
        <v>21</v>
      </c>
      <c r="G68" s="19" t="s">
        <v>265</v>
      </c>
      <c r="H68" s="32">
        <v>35000</v>
      </c>
      <c r="I68" s="33">
        <v>0</v>
      </c>
      <c r="J68" s="32">
        <v>35000</v>
      </c>
      <c r="K68" s="32">
        <f t="shared" si="5"/>
        <v>1004.5</v>
      </c>
      <c r="L68" s="33">
        <v>0</v>
      </c>
      <c r="M68" s="32">
        <f t="shared" si="3"/>
        <v>1064</v>
      </c>
      <c r="N68" s="32">
        <v>25</v>
      </c>
      <c r="O68" s="32">
        <f t="shared" si="6"/>
        <v>2093.5</v>
      </c>
      <c r="P68" s="34">
        <f t="shared" si="4"/>
        <v>32906.5</v>
      </c>
    </row>
    <row r="69" spans="1:16" ht="23" x14ac:dyDescent="0.25">
      <c r="A69" s="31">
        <v>68</v>
      </c>
      <c r="B69" s="19" t="s">
        <v>135</v>
      </c>
      <c r="C69" s="19" t="s">
        <v>116</v>
      </c>
      <c r="D69" s="19" t="s">
        <v>129</v>
      </c>
      <c r="E69" s="19" t="s">
        <v>32</v>
      </c>
      <c r="F69" s="20" t="s">
        <v>24</v>
      </c>
      <c r="G69" s="19" t="s">
        <v>265</v>
      </c>
      <c r="H69" s="32">
        <v>45000</v>
      </c>
      <c r="I69" s="33">
        <v>0</v>
      </c>
      <c r="J69" s="32">
        <v>45000</v>
      </c>
      <c r="K69" s="32">
        <f t="shared" si="5"/>
        <v>1291.5</v>
      </c>
      <c r="L69" s="32">
        <v>1148.33</v>
      </c>
      <c r="M69" s="32">
        <f t="shared" si="3"/>
        <v>1368</v>
      </c>
      <c r="N69" s="32">
        <v>125</v>
      </c>
      <c r="O69" s="32">
        <f t="shared" si="6"/>
        <v>3932.83</v>
      </c>
      <c r="P69" s="34">
        <f t="shared" si="4"/>
        <v>41067.17</v>
      </c>
    </row>
    <row r="70" spans="1:16" ht="23" x14ac:dyDescent="0.25">
      <c r="A70" s="31">
        <v>69</v>
      </c>
      <c r="B70" s="19" t="s">
        <v>136</v>
      </c>
      <c r="C70" s="19" t="s">
        <v>137</v>
      </c>
      <c r="D70" s="19" t="s">
        <v>138</v>
      </c>
      <c r="E70" s="19" t="s">
        <v>29</v>
      </c>
      <c r="F70" s="20" t="s">
        <v>24</v>
      </c>
      <c r="G70" s="19" t="s">
        <v>265</v>
      </c>
      <c r="H70" s="32">
        <v>150000</v>
      </c>
      <c r="I70" s="33">
        <v>0</v>
      </c>
      <c r="J70" s="32">
        <v>150000</v>
      </c>
      <c r="K70" s="32">
        <f t="shared" si="5"/>
        <v>4305</v>
      </c>
      <c r="L70" s="32">
        <v>23866.62</v>
      </c>
      <c r="M70" s="32">
        <v>4560</v>
      </c>
      <c r="N70" s="32">
        <v>125</v>
      </c>
      <c r="O70" s="32">
        <f t="shared" si="6"/>
        <v>32856.619999999995</v>
      </c>
      <c r="P70" s="34">
        <f t="shared" si="4"/>
        <v>117143.38</v>
      </c>
    </row>
    <row r="71" spans="1:16" ht="23" x14ac:dyDescent="0.25">
      <c r="A71" s="31">
        <v>70</v>
      </c>
      <c r="B71" s="19" t="s">
        <v>139</v>
      </c>
      <c r="C71" s="19" t="s">
        <v>137</v>
      </c>
      <c r="D71" s="19" t="s">
        <v>140</v>
      </c>
      <c r="E71" s="19" t="s">
        <v>29</v>
      </c>
      <c r="F71" s="20" t="s">
        <v>24</v>
      </c>
      <c r="G71" s="19" t="s">
        <v>265</v>
      </c>
      <c r="H71" s="32">
        <v>80000</v>
      </c>
      <c r="I71" s="33">
        <v>0</v>
      </c>
      <c r="J71" s="32">
        <v>80000</v>
      </c>
      <c r="K71" s="32">
        <f t="shared" si="5"/>
        <v>2296</v>
      </c>
      <c r="L71" s="32">
        <v>7063.34</v>
      </c>
      <c r="M71" s="32">
        <f t="shared" ref="M71:M85" si="7">H71*0.0304</f>
        <v>2432</v>
      </c>
      <c r="N71" s="32">
        <v>1475.12</v>
      </c>
      <c r="O71" s="32">
        <f t="shared" si="6"/>
        <v>13266.46</v>
      </c>
      <c r="P71" s="34">
        <f t="shared" si="4"/>
        <v>66733.540000000008</v>
      </c>
    </row>
    <row r="72" spans="1:16" ht="23" x14ac:dyDescent="0.25">
      <c r="A72" s="31">
        <v>71</v>
      </c>
      <c r="B72" s="19" t="s">
        <v>141</v>
      </c>
      <c r="C72" s="19" t="s">
        <v>143</v>
      </c>
      <c r="D72" s="19" t="s">
        <v>145</v>
      </c>
      <c r="E72" s="19" t="s">
        <v>29</v>
      </c>
      <c r="F72" s="20" t="s">
        <v>21</v>
      </c>
      <c r="G72" s="19" t="s">
        <v>265</v>
      </c>
      <c r="H72" s="32">
        <v>80000</v>
      </c>
      <c r="I72" s="33">
        <v>0</v>
      </c>
      <c r="J72" s="32">
        <v>80000</v>
      </c>
      <c r="K72" s="32">
        <f t="shared" si="5"/>
        <v>2296</v>
      </c>
      <c r="L72" s="32">
        <v>0</v>
      </c>
      <c r="M72" s="32">
        <f t="shared" si="7"/>
        <v>2432</v>
      </c>
      <c r="N72" s="32">
        <v>843</v>
      </c>
      <c r="O72" s="32">
        <f t="shared" si="6"/>
        <v>5571</v>
      </c>
      <c r="P72" s="34">
        <f t="shared" si="4"/>
        <v>74429</v>
      </c>
    </row>
    <row r="73" spans="1:16" ht="23" x14ac:dyDescent="0.25">
      <c r="A73" s="31">
        <v>72</v>
      </c>
      <c r="B73" s="19" t="s">
        <v>142</v>
      </c>
      <c r="C73" s="19" t="s">
        <v>143</v>
      </c>
      <c r="D73" s="19" t="s">
        <v>74</v>
      </c>
      <c r="E73" s="19" t="s">
        <v>32</v>
      </c>
      <c r="F73" s="20" t="s">
        <v>21</v>
      </c>
      <c r="G73" s="19" t="s">
        <v>265</v>
      </c>
      <c r="H73" s="32">
        <v>70000</v>
      </c>
      <c r="I73" s="33">
        <v>0</v>
      </c>
      <c r="J73" s="32">
        <v>70000</v>
      </c>
      <c r="K73" s="32">
        <f t="shared" si="5"/>
        <v>2009</v>
      </c>
      <c r="L73" s="32">
        <v>5368.48</v>
      </c>
      <c r="M73" s="32">
        <f t="shared" si="7"/>
        <v>2128</v>
      </c>
      <c r="N73" s="32">
        <v>125</v>
      </c>
      <c r="O73" s="32">
        <f t="shared" si="6"/>
        <v>9630.48</v>
      </c>
      <c r="P73" s="34">
        <f t="shared" si="4"/>
        <v>60369.520000000004</v>
      </c>
    </row>
    <row r="74" spans="1:16" ht="23" x14ac:dyDescent="0.25">
      <c r="A74" s="31">
        <v>73</v>
      </c>
      <c r="B74" s="19" t="s">
        <v>276</v>
      </c>
      <c r="C74" s="19" t="s">
        <v>143</v>
      </c>
      <c r="D74" s="19" t="s">
        <v>145</v>
      </c>
      <c r="E74" s="19" t="s">
        <v>29</v>
      </c>
      <c r="F74" s="20" t="s">
        <v>21</v>
      </c>
      <c r="G74" s="19" t="s">
        <v>265</v>
      </c>
      <c r="H74" s="32">
        <v>70000</v>
      </c>
      <c r="I74" s="33">
        <v>0</v>
      </c>
      <c r="J74" s="32">
        <v>70000</v>
      </c>
      <c r="K74" s="32">
        <f t="shared" si="5"/>
        <v>2009</v>
      </c>
      <c r="L74" s="32">
        <v>5368.48</v>
      </c>
      <c r="M74" s="32">
        <f t="shared" si="7"/>
        <v>2128</v>
      </c>
      <c r="N74" s="32">
        <v>125</v>
      </c>
      <c r="O74" s="32">
        <f t="shared" si="6"/>
        <v>9630.48</v>
      </c>
      <c r="P74" s="34">
        <f t="shared" si="4"/>
        <v>60369.520000000004</v>
      </c>
    </row>
    <row r="75" spans="1:16" ht="23" x14ac:dyDescent="0.25">
      <c r="A75" s="31">
        <v>74</v>
      </c>
      <c r="B75" s="19" t="s">
        <v>144</v>
      </c>
      <c r="C75" s="19" t="s">
        <v>143</v>
      </c>
      <c r="D75" s="19" t="s">
        <v>145</v>
      </c>
      <c r="E75" s="19" t="s">
        <v>29</v>
      </c>
      <c r="F75" s="20" t="s">
        <v>21</v>
      </c>
      <c r="G75" s="19" t="s">
        <v>265</v>
      </c>
      <c r="H75" s="32">
        <v>50000</v>
      </c>
      <c r="I75" s="33">
        <v>0</v>
      </c>
      <c r="J75" s="32">
        <v>50000</v>
      </c>
      <c r="K75" s="32">
        <f t="shared" si="5"/>
        <v>1435</v>
      </c>
      <c r="L75" s="32">
        <v>1854</v>
      </c>
      <c r="M75" s="32">
        <f t="shared" si="7"/>
        <v>1520</v>
      </c>
      <c r="N75" s="32">
        <v>125</v>
      </c>
      <c r="O75" s="32">
        <f t="shared" si="6"/>
        <v>4934</v>
      </c>
      <c r="P75" s="34">
        <f t="shared" si="4"/>
        <v>45066</v>
      </c>
    </row>
    <row r="76" spans="1:16" ht="23" x14ac:dyDescent="0.25">
      <c r="A76" s="31">
        <v>75</v>
      </c>
      <c r="B76" s="19" t="s">
        <v>170</v>
      </c>
      <c r="C76" s="19" t="s">
        <v>143</v>
      </c>
      <c r="D76" s="19" t="s">
        <v>145</v>
      </c>
      <c r="E76" s="19" t="s">
        <v>29</v>
      </c>
      <c r="F76" s="20" t="s">
        <v>21</v>
      </c>
      <c r="G76" s="19" t="s">
        <v>265</v>
      </c>
      <c r="H76" s="32">
        <v>50000</v>
      </c>
      <c r="I76" s="33">
        <v>0</v>
      </c>
      <c r="J76" s="32">
        <v>50000</v>
      </c>
      <c r="K76" s="32">
        <f t="shared" si="5"/>
        <v>1435</v>
      </c>
      <c r="L76" s="32">
        <v>1854</v>
      </c>
      <c r="M76" s="32">
        <f t="shared" si="7"/>
        <v>1520</v>
      </c>
      <c r="N76" s="32">
        <v>843</v>
      </c>
      <c r="O76" s="32">
        <f t="shared" si="6"/>
        <v>5652</v>
      </c>
      <c r="P76" s="34">
        <f t="shared" si="4"/>
        <v>44348</v>
      </c>
    </row>
    <row r="77" spans="1:16" ht="23" x14ac:dyDescent="0.25">
      <c r="A77" s="31">
        <v>76</v>
      </c>
      <c r="B77" s="19" t="s">
        <v>146</v>
      </c>
      <c r="C77" s="19" t="s">
        <v>143</v>
      </c>
      <c r="D77" s="19" t="s">
        <v>145</v>
      </c>
      <c r="E77" s="19" t="s">
        <v>29</v>
      </c>
      <c r="F77" s="20" t="s">
        <v>21</v>
      </c>
      <c r="G77" s="19" t="s">
        <v>265</v>
      </c>
      <c r="H77" s="32">
        <v>50000</v>
      </c>
      <c r="I77" s="33">
        <v>0</v>
      </c>
      <c r="J77" s="32">
        <v>50000</v>
      </c>
      <c r="K77" s="32">
        <f t="shared" si="5"/>
        <v>1435</v>
      </c>
      <c r="L77" s="32">
        <v>1854</v>
      </c>
      <c r="M77" s="32">
        <f t="shared" si="7"/>
        <v>1520</v>
      </c>
      <c r="N77" s="32">
        <v>125</v>
      </c>
      <c r="O77" s="32">
        <f t="shared" si="6"/>
        <v>4934</v>
      </c>
      <c r="P77" s="34">
        <f t="shared" si="4"/>
        <v>45066</v>
      </c>
    </row>
    <row r="78" spans="1:16" ht="23" x14ac:dyDescent="0.25">
      <c r="A78" s="31">
        <v>77</v>
      </c>
      <c r="B78" s="19" t="s">
        <v>277</v>
      </c>
      <c r="C78" s="19" t="s">
        <v>143</v>
      </c>
      <c r="D78" s="19" t="s">
        <v>145</v>
      </c>
      <c r="E78" s="19" t="s">
        <v>29</v>
      </c>
      <c r="F78" s="20" t="s">
        <v>21</v>
      </c>
      <c r="G78" s="19" t="s">
        <v>265</v>
      </c>
      <c r="H78" s="32">
        <v>50000</v>
      </c>
      <c r="I78" s="33">
        <v>0</v>
      </c>
      <c r="J78" s="32">
        <v>50000</v>
      </c>
      <c r="K78" s="32">
        <f t="shared" si="5"/>
        <v>1435</v>
      </c>
      <c r="L78" s="32">
        <v>1651.48</v>
      </c>
      <c r="M78" s="32">
        <f t="shared" si="7"/>
        <v>1520</v>
      </c>
      <c r="N78" s="32">
        <v>1475.12</v>
      </c>
      <c r="O78" s="32">
        <f t="shared" si="6"/>
        <v>6081.5999999999995</v>
      </c>
      <c r="P78" s="34">
        <f t="shared" si="4"/>
        <v>43918.400000000001</v>
      </c>
    </row>
    <row r="79" spans="1:16" ht="23" x14ac:dyDescent="0.25">
      <c r="A79" s="31">
        <v>78</v>
      </c>
      <c r="B79" s="19" t="s">
        <v>147</v>
      </c>
      <c r="C79" s="19" t="s">
        <v>143</v>
      </c>
      <c r="D79" s="19" t="s">
        <v>145</v>
      </c>
      <c r="E79" s="19" t="s">
        <v>29</v>
      </c>
      <c r="F79" s="20" t="s">
        <v>21</v>
      </c>
      <c r="G79" s="19" t="s">
        <v>265</v>
      </c>
      <c r="H79" s="32">
        <v>50000</v>
      </c>
      <c r="I79" s="33">
        <v>0</v>
      </c>
      <c r="J79" s="32">
        <v>50000</v>
      </c>
      <c r="K79" s="32">
        <f t="shared" si="5"/>
        <v>1435</v>
      </c>
      <c r="L79" s="32">
        <v>1854</v>
      </c>
      <c r="M79" s="32">
        <f t="shared" si="7"/>
        <v>1520</v>
      </c>
      <c r="N79" s="32">
        <v>25</v>
      </c>
      <c r="O79" s="32">
        <f t="shared" si="6"/>
        <v>4834</v>
      </c>
      <c r="P79" s="34">
        <f t="shared" si="4"/>
        <v>45166</v>
      </c>
    </row>
    <row r="80" spans="1:16" ht="23" x14ac:dyDescent="0.25">
      <c r="A80" s="31">
        <v>79</v>
      </c>
      <c r="B80" s="19" t="s">
        <v>148</v>
      </c>
      <c r="C80" s="19" t="s">
        <v>143</v>
      </c>
      <c r="D80" s="19" t="s">
        <v>149</v>
      </c>
      <c r="E80" s="19" t="s">
        <v>20</v>
      </c>
      <c r="F80" s="20" t="s">
        <v>21</v>
      </c>
      <c r="G80" s="19" t="s">
        <v>265</v>
      </c>
      <c r="H80" s="32">
        <v>45000</v>
      </c>
      <c r="I80" s="33">
        <v>0</v>
      </c>
      <c r="J80" s="32">
        <v>45000</v>
      </c>
      <c r="K80" s="32">
        <f t="shared" si="5"/>
        <v>1291.5</v>
      </c>
      <c r="L80" s="32">
        <v>1148.33</v>
      </c>
      <c r="M80" s="32">
        <f t="shared" si="7"/>
        <v>1368</v>
      </c>
      <c r="N80" s="32">
        <v>125</v>
      </c>
      <c r="O80" s="32">
        <f t="shared" si="6"/>
        <v>3932.83</v>
      </c>
      <c r="P80" s="34">
        <f t="shared" si="4"/>
        <v>41067.17</v>
      </c>
    </row>
    <row r="81" spans="1:16" ht="23" x14ac:dyDescent="0.25">
      <c r="A81" s="31">
        <v>80</v>
      </c>
      <c r="B81" s="19" t="s">
        <v>278</v>
      </c>
      <c r="C81" s="19" t="s">
        <v>143</v>
      </c>
      <c r="D81" s="19" t="s">
        <v>53</v>
      </c>
      <c r="E81" s="19" t="s">
        <v>32</v>
      </c>
      <c r="F81" s="20" t="s">
        <v>21</v>
      </c>
      <c r="G81" s="19" t="s">
        <v>265</v>
      </c>
      <c r="H81" s="32">
        <v>35000</v>
      </c>
      <c r="I81" s="33">
        <v>0</v>
      </c>
      <c r="J81" s="32">
        <v>35000</v>
      </c>
      <c r="K81" s="32">
        <f t="shared" si="5"/>
        <v>1004.5</v>
      </c>
      <c r="L81" s="32">
        <v>0</v>
      </c>
      <c r="M81" s="32">
        <f t="shared" si="7"/>
        <v>1064</v>
      </c>
      <c r="N81" s="32">
        <v>125</v>
      </c>
      <c r="O81" s="32">
        <f t="shared" si="6"/>
        <v>2193.5</v>
      </c>
      <c r="P81" s="34">
        <f t="shared" si="4"/>
        <v>32806.5</v>
      </c>
    </row>
    <row r="82" spans="1:16" ht="23" x14ac:dyDescent="0.25">
      <c r="A82" s="31">
        <v>81</v>
      </c>
      <c r="B82" s="19" t="s">
        <v>153</v>
      </c>
      <c r="C82" s="19" t="s">
        <v>154</v>
      </c>
      <c r="D82" s="19" t="s">
        <v>155</v>
      </c>
      <c r="E82" s="19" t="s">
        <v>32</v>
      </c>
      <c r="F82" s="20" t="s">
        <v>21</v>
      </c>
      <c r="G82" s="19" t="s">
        <v>265</v>
      </c>
      <c r="H82" s="32">
        <v>110000</v>
      </c>
      <c r="I82" s="33">
        <v>0</v>
      </c>
      <c r="J82" s="32">
        <v>110000</v>
      </c>
      <c r="K82" s="32">
        <f t="shared" si="5"/>
        <v>3157</v>
      </c>
      <c r="L82" s="32">
        <v>14457.62</v>
      </c>
      <c r="M82" s="32">
        <f t="shared" si="7"/>
        <v>3344</v>
      </c>
      <c r="N82" s="32">
        <v>125</v>
      </c>
      <c r="O82" s="32">
        <f t="shared" si="6"/>
        <v>21083.620000000003</v>
      </c>
      <c r="P82" s="34">
        <f t="shared" si="4"/>
        <v>88916.38</v>
      </c>
    </row>
    <row r="83" spans="1:16" ht="23" x14ac:dyDescent="0.25">
      <c r="A83" s="31">
        <v>82</v>
      </c>
      <c r="B83" s="19" t="s">
        <v>156</v>
      </c>
      <c r="C83" s="19" t="s">
        <v>154</v>
      </c>
      <c r="D83" s="19" t="s">
        <v>157</v>
      </c>
      <c r="E83" s="19" t="s">
        <v>32</v>
      </c>
      <c r="F83" s="20" t="s">
        <v>24</v>
      </c>
      <c r="G83" s="19" t="s">
        <v>265</v>
      </c>
      <c r="H83" s="32">
        <v>65000</v>
      </c>
      <c r="I83" s="33">
        <v>0</v>
      </c>
      <c r="J83" s="32">
        <v>65000</v>
      </c>
      <c r="K83" s="32">
        <f t="shared" si="5"/>
        <v>1865.5</v>
      </c>
      <c r="L83" s="32">
        <v>4157.55</v>
      </c>
      <c r="M83" s="32">
        <f t="shared" si="7"/>
        <v>1976</v>
      </c>
      <c r="N83" s="32">
        <v>1475.12</v>
      </c>
      <c r="O83" s="32">
        <f t="shared" si="6"/>
        <v>9474.17</v>
      </c>
      <c r="P83" s="34">
        <f t="shared" si="4"/>
        <v>55525.83</v>
      </c>
    </row>
    <row r="84" spans="1:16" ht="23" x14ac:dyDescent="0.25">
      <c r="A84" s="31">
        <v>83</v>
      </c>
      <c r="B84" s="19" t="s">
        <v>158</v>
      </c>
      <c r="C84" s="19" t="s">
        <v>154</v>
      </c>
      <c r="D84" s="19" t="s">
        <v>157</v>
      </c>
      <c r="E84" s="19" t="s">
        <v>32</v>
      </c>
      <c r="F84" s="20" t="s">
        <v>21</v>
      </c>
      <c r="G84" s="19" t="s">
        <v>265</v>
      </c>
      <c r="H84" s="32">
        <v>35000</v>
      </c>
      <c r="I84" s="33">
        <v>0</v>
      </c>
      <c r="J84" s="32">
        <v>35000</v>
      </c>
      <c r="K84" s="32">
        <f t="shared" si="5"/>
        <v>1004.5</v>
      </c>
      <c r="L84" s="32">
        <v>0</v>
      </c>
      <c r="M84" s="32">
        <f t="shared" si="7"/>
        <v>1064</v>
      </c>
      <c r="N84" s="32">
        <v>3125</v>
      </c>
      <c r="O84" s="32">
        <f t="shared" si="6"/>
        <v>5193.5</v>
      </c>
      <c r="P84" s="34">
        <f t="shared" si="4"/>
        <v>29806.5</v>
      </c>
    </row>
    <row r="85" spans="1:16" ht="23" x14ac:dyDescent="0.25">
      <c r="A85" s="31">
        <v>84</v>
      </c>
      <c r="B85" s="19" t="s">
        <v>150</v>
      </c>
      <c r="C85" s="19" t="s">
        <v>154</v>
      </c>
      <c r="D85" s="19" t="s">
        <v>151</v>
      </c>
      <c r="E85" s="19" t="s">
        <v>32</v>
      </c>
      <c r="F85" s="20" t="s">
        <v>21</v>
      </c>
      <c r="G85" s="19" t="s">
        <v>265</v>
      </c>
      <c r="H85" s="32">
        <v>35000</v>
      </c>
      <c r="I85" s="33">
        <v>0</v>
      </c>
      <c r="J85" s="32">
        <v>35000</v>
      </c>
      <c r="K85" s="32">
        <f t="shared" si="5"/>
        <v>1004.5</v>
      </c>
      <c r="L85" s="32">
        <v>0</v>
      </c>
      <c r="M85" s="32">
        <f t="shared" si="7"/>
        <v>1064</v>
      </c>
      <c r="N85" s="32">
        <v>125</v>
      </c>
      <c r="O85" s="32">
        <f t="shared" si="6"/>
        <v>2193.5</v>
      </c>
      <c r="P85" s="34">
        <f t="shared" si="4"/>
        <v>32806.5</v>
      </c>
    </row>
    <row r="86" spans="1:16" x14ac:dyDescent="0.25">
      <c r="A86" s="31">
        <v>85</v>
      </c>
      <c r="B86" s="19" t="s">
        <v>159</v>
      </c>
      <c r="C86" s="19" t="s">
        <v>160</v>
      </c>
      <c r="D86" s="19" t="s">
        <v>161</v>
      </c>
      <c r="E86" s="19" t="s">
        <v>29</v>
      </c>
      <c r="F86" s="20" t="s">
        <v>24</v>
      </c>
      <c r="G86" s="19" t="s">
        <v>265</v>
      </c>
      <c r="H86" s="32">
        <v>150000</v>
      </c>
      <c r="I86" s="33">
        <v>0</v>
      </c>
      <c r="J86" s="32">
        <v>150000</v>
      </c>
      <c r="K86" s="32">
        <f t="shared" si="5"/>
        <v>4305</v>
      </c>
      <c r="L86" s="32">
        <v>23529.09</v>
      </c>
      <c r="M86" s="32">
        <v>4560</v>
      </c>
      <c r="N86" s="32">
        <v>1475.12</v>
      </c>
      <c r="O86" s="32">
        <f t="shared" si="6"/>
        <v>33869.21</v>
      </c>
      <c r="P86" s="34">
        <f t="shared" si="4"/>
        <v>116130.79000000001</v>
      </c>
    </row>
    <row r="87" spans="1:16" ht="23" x14ac:dyDescent="0.25">
      <c r="A87" s="31">
        <v>86</v>
      </c>
      <c r="B87" s="19" t="s">
        <v>162</v>
      </c>
      <c r="C87" s="19" t="s">
        <v>160</v>
      </c>
      <c r="D87" s="19" t="s">
        <v>163</v>
      </c>
      <c r="E87" s="19" t="s">
        <v>32</v>
      </c>
      <c r="F87" s="20" t="s">
        <v>21</v>
      </c>
      <c r="G87" s="19" t="s">
        <v>265</v>
      </c>
      <c r="H87" s="32">
        <v>75000</v>
      </c>
      <c r="I87" s="33">
        <v>0</v>
      </c>
      <c r="J87" s="32">
        <v>75000</v>
      </c>
      <c r="K87" s="32">
        <f t="shared" si="5"/>
        <v>2152.5</v>
      </c>
      <c r="L87" s="32">
        <v>6309.38</v>
      </c>
      <c r="M87" s="32">
        <f t="shared" ref="M87:M95" si="8">H87*0.0304</f>
        <v>2280</v>
      </c>
      <c r="N87" s="32">
        <v>125</v>
      </c>
      <c r="O87" s="32">
        <f t="shared" si="6"/>
        <v>10866.880000000001</v>
      </c>
      <c r="P87" s="34">
        <f t="shared" si="4"/>
        <v>64133.119999999995</v>
      </c>
    </row>
    <row r="88" spans="1:16" x14ac:dyDescent="0.25">
      <c r="A88" s="31">
        <v>87</v>
      </c>
      <c r="B88" s="19" t="s">
        <v>164</v>
      </c>
      <c r="C88" s="19" t="s">
        <v>160</v>
      </c>
      <c r="D88" s="19" t="s">
        <v>53</v>
      </c>
      <c r="E88" s="19" t="s">
        <v>32</v>
      </c>
      <c r="F88" s="20" t="s">
        <v>21</v>
      </c>
      <c r="G88" s="19" t="s">
        <v>265</v>
      </c>
      <c r="H88" s="32">
        <v>30000</v>
      </c>
      <c r="I88" s="33">
        <v>0</v>
      </c>
      <c r="J88" s="32">
        <v>30000</v>
      </c>
      <c r="K88" s="32">
        <f t="shared" si="5"/>
        <v>861</v>
      </c>
      <c r="L88" s="32">
        <v>0</v>
      </c>
      <c r="M88" s="32">
        <f t="shared" si="8"/>
        <v>912</v>
      </c>
      <c r="N88" s="32">
        <v>1475.12</v>
      </c>
      <c r="O88" s="32">
        <f t="shared" si="6"/>
        <v>3248.12</v>
      </c>
      <c r="P88" s="34">
        <f t="shared" si="4"/>
        <v>26751.88</v>
      </c>
    </row>
    <row r="89" spans="1:16" ht="23" x14ac:dyDescent="0.25">
      <c r="A89" s="31">
        <v>88</v>
      </c>
      <c r="B89" s="19" t="s">
        <v>165</v>
      </c>
      <c r="C89" s="19" t="s">
        <v>160</v>
      </c>
      <c r="D89" s="19" t="s">
        <v>53</v>
      </c>
      <c r="E89" s="19" t="s">
        <v>32</v>
      </c>
      <c r="F89" s="20" t="s">
        <v>24</v>
      </c>
      <c r="G89" s="19" t="s">
        <v>265</v>
      </c>
      <c r="H89" s="32">
        <v>35000</v>
      </c>
      <c r="I89" s="33">
        <v>0</v>
      </c>
      <c r="J89" s="32">
        <v>35000</v>
      </c>
      <c r="K89" s="32">
        <f t="shared" si="5"/>
        <v>1004.5</v>
      </c>
      <c r="L89" s="32">
        <v>0</v>
      </c>
      <c r="M89" s="32">
        <f t="shared" si="8"/>
        <v>1064</v>
      </c>
      <c r="N89" s="32">
        <v>125</v>
      </c>
      <c r="O89" s="32">
        <f t="shared" si="6"/>
        <v>2193.5</v>
      </c>
      <c r="P89" s="34">
        <f t="shared" si="4"/>
        <v>32806.5</v>
      </c>
    </row>
    <row r="90" spans="1:16" ht="23" x14ac:dyDescent="0.25">
      <c r="A90" s="31">
        <v>89</v>
      </c>
      <c r="B90" s="19" t="s">
        <v>166</v>
      </c>
      <c r="C90" s="19" t="s">
        <v>160</v>
      </c>
      <c r="D90" s="19" t="s">
        <v>43</v>
      </c>
      <c r="E90" s="19" t="s">
        <v>29</v>
      </c>
      <c r="F90" s="20" t="s">
        <v>21</v>
      </c>
      <c r="G90" s="19" t="s">
        <v>265</v>
      </c>
      <c r="H90" s="32">
        <v>45000</v>
      </c>
      <c r="I90" s="33">
        <v>0</v>
      </c>
      <c r="J90" s="32">
        <v>45000</v>
      </c>
      <c r="K90" s="32">
        <f t="shared" si="5"/>
        <v>1291.5</v>
      </c>
      <c r="L90" s="32">
        <v>1148.33</v>
      </c>
      <c r="M90" s="32">
        <f t="shared" si="8"/>
        <v>1368</v>
      </c>
      <c r="N90" s="32">
        <v>125</v>
      </c>
      <c r="O90" s="32">
        <f t="shared" si="6"/>
        <v>3932.83</v>
      </c>
      <c r="P90" s="34">
        <f t="shared" si="4"/>
        <v>41067.17</v>
      </c>
    </row>
    <row r="91" spans="1:16" ht="23" x14ac:dyDescent="0.25">
      <c r="A91" s="31">
        <v>90</v>
      </c>
      <c r="B91" s="19" t="s">
        <v>167</v>
      </c>
      <c r="C91" s="19" t="s">
        <v>160</v>
      </c>
      <c r="D91" s="19" t="s">
        <v>45</v>
      </c>
      <c r="E91" s="19" t="s">
        <v>35</v>
      </c>
      <c r="F91" s="20" t="s">
        <v>24</v>
      </c>
      <c r="G91" s="19" t="s">
        <v>265</v>
      </c>
      <c r="H91" s="32">
        <v>22000</v>
      </c>
      <c r="I91" s="33">
        <v>0</v>
      </c>
      <c r="J91" s="32">
        <v>22000</v>
      </c>
      <c r="K91" s="32">
        <f t="shared" si="5"/>
        <v>631.4</v>
      </c>
      <c r="L91" s="33">
        <v>0</v>
      </c>
      <c r="M91" s="32">
        <f t="shared" si="8"/>
        <v>668.8</v>
      </c>
      <c r="N91" s="32">
        <v>125</v>
      </c>
      <c r="O91" s="32">
        <f t="shared" si="6"/>
        <v>1425.1999999999998</v>
      </c>
      <c r="P91" s="34">
        <f t="shared" si="4"/>
        <v>20574.8</v>
      </c>
    </row>
    <row r="92" spans="1:16" ht="23" x14ac:dyDescent="0.25">
      <c r="A92" s="31">
        <v>91</v>
      </c>
      <c r="B92" s="19" t="s">
        <v>168</v>
      </c>
      <c r="C92" s="19" t="s">
        <v>160</v>
      </c>
      <c r="D92" s="19" t="s">
        <v>34</v>
      </c>
      <c r="E92" s="19" t="s">
        <v>35</v>
      </c>
      <c r="F92" s="20" t="s">
        <v>21</v>
      </c>
      <c r="G92" s="19" t="s">
        <v>265</v>
      </c>
      <c r="H92" s="32">
        <v>16500</v>
      </c>
      <c r="I92" s="33">
        <v>0</v>
      </c>
      <c r="J92" s="32">
        <v>16500</v>
      </c>
      <c r="K92" s="32">
        <f t="shared" si="5"/>
        <v>473.55</v>
      </c>
      <c r="L92" s="33">
        <v>0</v>
      </c>
      <c r="M92" s="32">
        <f t="shared" si="8"/>
        <v>501.6</v>
      </c>
      <c r="N92" s="32">
        <v>125</v>
      </c>
      <c r="O92" s="32">
        <f t="shared" si="6"/>
        <v>1100.1500000000001</v>
      </c>
      <c r="P92" s="34">
        <f t="shared" si="4"/>
        <v>15399.85</v>
      </c>
    </row>
    <row r="93" spans="1:16" ht="23" x14ac:dyDescent="0.25">
      <c r="A93" s="31">
        <v>92</v>
      </c>
      <c r="B93" s="19" t="s">
        <v>260</v>
      </c>
      <c r="C93" s="19" t="s">
        <v>171</v>
      </c>
      <c r="D93" s="19" t="s">
        <v>25</v>
      </c>
      <c r="E93" s="19" t="s">
        <v>20</v>
      </c>
      <c r="F93" s="20" t="s">
        <v>24</v>
      </c>
      <c r="G93" s="19" t="s">
        <v>265</v>
      </c>
      <c r="H93" s="32">
        <v>70000</v>
      </c>
      <c r="I93" s="33">
        <v>0</v>
      </c>
      <c r="J93" s="32">
        <v>70000</v>
      </c>
      <c r="K93" s="32">
        <f t="shared" si="5"/>
        <v>2009</v>
      </c>
      <c r="L93" s="32">
        <v>5368.48</v>
      </c>
      <c r="M93" s="32">
        <f t="shared" si="8"/>
        <v>2128</v>
      </c>
      <c r="N93" s="32">
        <v>25</v>
      </c>
      <c r="O93" s="32">
        <f t="shared" si="6"/>
        <v>9530.48</v>
      </c>
      <c r="P93" s="34">
        <f t="shared" si="4"/>
        <v>60469.520000000004</v>
      </c>
    </row>
    <row r="94" spans="1:16" x14ac:dyDescent="0.25">
      <c r="A94" s="31">
        <v>93</v>
      </c>
      <c r="B94" s="19" t="s">
        <v>172</v>
      </c>
      <c r="C94" s="19" t="s">
        <v>171</v>
      </c>
      <c r="D94" s="19" t="s">
        <v>53</v>
      </c>
      <c r="E94" s="19" t="s">
        <v>32</v>
      </c>
      <c r="F94" s="20" t="s">
        <v>21</v>
      </c>
      <c r="G94" s="19" t="s">
        <v>265</v>
      </c>
      <c r="H94" s="32">
        <v>35000</v>
      </c>
      <c r="I94" s="33">
        <v>0</v>
      </c>
      <c r="J94" s="32">
        <v>35000</v>
      </c>
      <c r="K94" s="32">
        <f t="shared" si="5"/>
        <v>1004.5</v>
      </c>
      <c r="L94" s="33">
        <v>0</v>
      </c>
      <c r="M94" s="32">
        <f t="shared" si="8"/>
        <v>1064</v>
      </c>
      <c r="N94" s="32">
        <v>25</v>
      </c>
      <c r="O94" s="32">
        <f t="shared" si="6"/>
        <v>2093.5</v>
      </c>
      <c r="P94" s="34">
        <f t="shared" si="4"/>
        <v>32906.5</v>
      </c>
    </row>
    <row r="95" spans="1:16" x14ac:dyDescent="0.25">
      <c r="A95" s="31">
        <v>94</v>
      </c>
      <c r="B95" s="35" t="s">
        <v>173</v>
      </c>
      <c r="C95" s="19" t="s">
        <v>171</v>
      </c>
      <c r="D95" s="19" t="s">
        <v>53</v>
      </c>
      <c r="E95" s="19" t="s">
        <v>32</v>
      </c>
      <c r="F95" s="20" t="s">
        <v>21</v>
      </c>
      <c r="G95" s="19" t="s">
        <v>265</v>
      </c>
      <c r="H95" s="32">
        <v>30000</v>
      </c>
      <c r="I95" s="33">
        <v>0</v>
      </c>
      <c r="J95" s="32">
        <v>30000</v>
      </c>
      <c r="K95" s="32">
        <f t="shared" si="5"/>
        <v>861</v>
      </c>
      <c r="L95" s="33">
        <v>0</v>
      </c>
      <c r="M95" s="32">
        <f t="shared" si="8"/>
        <v>912</v>
      </c>
      <c r="N95" s="32">
        <v>25</v>
      </c>
      <c r="O95" s="32">
        <f t="shared" si="6"/>
        <v>1798</v>
      </c>
      <c r="P95" s="34">
        <f t="shared" si="4"/>
        <v>28202</v>
      </c>
    </row>
    <row r="96" spans="1:16" ht="25" x14ac:dyDescent="0.25">
      <c r="A96" s="31">
        <v>95</v>
      </c>
      <c r="B96" s="36" t="s">
        <v>279</v>
      </c>
      <c r="C96" s="19" t="s">
        <v>185</v>
      </c>
      <c r="D96" s="19" t="s">
        <v>186</v>
      </c>
      <c r="E96" s="19" t="s">
        <v>187</v>
      </c>
      <c r="F96" s="20" t="s">
        <v>24</v>
      </c>
      <c r="G96" s="19" t="s">
        <v>280</v>
      </c>
      <c r="H96" s="20">
        <v>11500</v>
      </c>
      <c r="I96" s="32">
        <v>0</v>
      </c>
      <c r="J96" s="33">
        <v>11500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4">
        <v>11500</v>
      </c>
    </row>
    <row r="97" spans="1:16" ht="25" x14ac:dyDescent="0.25">
      <c r="A97" s="31">
        <v>96</v>
      </c>
      <c r="B97" s="36" t="s">
        <v>281</v>
      </c>
      <c r="C97" s="19" t="s">
        <v>185</v>
      </c>
      <c r="D97" s="19" t="s">
        <v>186</v>
      </c>
      <c r="E97" s="19" t="s">
        <v>187</v>
      </c>
      <c r="F97" s="20" t="s">
        <v>21</v>
      </c>
      <c r="G97" s="19" t="s">
        <v>280</v>
      </c>
      <c r="H97" s="20">
        <v>11500</v>
      </c>
      <c r="I97" s="32">
        <v>0</v>
      </c>
      <c r="J97" s="33">
        <v>11500</v>
      </c>
      <c r="K97" s="32">
        <v>0</v>
      </c>
      <c r="L97" s="32">
        <v>0</v>
      </c>
      <c r="M97" s="33">
        <v>0</v>
      </c>
      <c r="N97" s="32">
        <v>0</v>
      </c>
      <c r="O97" s="32">
        <v>0</v>
      </c>
      <c r="P97" s="34">
        <v>11500</v>
      </c>
    </row>
    <row r="98" spans="1:16" ht="23" x14ac:dyDescent="0.25">
      <c r="A98" s="31">
        <v>97</v>
      </c>
      <c r="B98" s="36" t="s">
        <v>282</v>
      </c>
      <c r="C98" s="19" t="s">
        <v>185</v>
      </c>
      <c r="D98" s="19" t="s">
        <v>186</v>
      </c>
      <c r="E98" s="19" t="s">
        <v>187</v>
      </c>
      <c r="F98" s="20" t="s">
        <v>24</v>
      </c>
      <c r="G98" s="19" t="s">
        <v>280</v>
      </c>
      <c r="H98" s="20">
        <v>11500</v>
      </c>
      <c r="I98" s="32">
        <v>0</v>
      </c>
      <c r="J98" s="33">
        <v>11500</v>
      </c>
      <c r="K98" s="32">
        <v>0</v>
      </c>
      <c r="L98" s="32">
        <v>0</v>
      </c>
      <c r="M98" s="33">
        <v>0</v>
      </c>
      <c r="N98" s="32">
        <v>0</v>
      </c>
      <c r="O98" s="32">
        <v>0</v>
      </c>
      <c r="P98" s="34">
        <v>11500</v>
      </c>
    </row>
    <row r="99" spans="1:16" ht="25" x14ac:dyDescent="0.25">
      <c r="A99" s="31">
        <v>98</v>
      </c>
      <c r="B99" s="36" t="s">
        <v>283</v>
      </c>
      <c r="C99" s="19" t="s">
        <v>185</v>
      </c>
      <c r="D99" s="19" t="s">
        <v>186</v>
      </c>
      <c r="E99" s="19" t="s">
        <v>187</v>
      </c>
      <c r="F99" s="20" t="s">
        <v>24</v>
      </c>
      <c r="G99" s="19" t="s">
        <v>280</v>
      </c>
      <c r="H99" s="20">
        <v>25000</v>
      </c>
      <c r="I99" s="32">
        <v>0</v>
      </c>
      <c r="J99" s="33">
        <v>25000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4">
        <v>25000</v>
      </c>
    </row>
    <row r="100" spans="1:16" ht="23" x14ac:dyDescent="0.25">
      <c r="A100" s="31">
        <v>99</v>
      </c>
      <c r="B100" s="36" t="s">
        <v>284</v>
      </c>
      <c r="C100" s="19" t="s">
        <v>185</v>
      </c>
      <c r="D100" s="19" t="s">
        <v>186</v>
      </c>
      <c r="E100" s="19" t="s">
        <v>187</v>
      </c>
      <c r="F100" s="20" t="s">
        <v>24</v>
      </c>
      <c r="G100" s="19" t="s">
        <v>280</v>
      </c>
      <c r="H100" s="20">
        <v>30000</v>
      </c>
      <c r="I100" s="32">
        <v>0</v>
      </c>
      <c r="J100" s="33">
        <v>30000</v>
      </c>
      <c r="K100" s="32">
        <v>0</v>
      </c>
      <c r="L100" s="32">
        <v>0</v>
      </c>
      <c r="M100" s="33">
        <v>0</v>
      </c>
      <c r="N100" s="32">
        <v>0</v>
      </c>
      <c r="O100" s="32">
        <v>0</v>
      </c>
      <c r="P100" s="34">
        <v>30000</v>
      </c>
    </row>
    <row r="101" spans="1:16" ht="25" x14ac:dyDescent="0.25">
      <c r="A101" s="31">
        <v>100</v>
      </c>
      <c r="B101" s="36" t="s">
        <v>285</v>
      </c>
      <c r="C101" s="19" t="s">
        <v>185</v>
      </c>
      <c r="D101" s="19" t="s">
        <v>186</v>
      </c>
      <c r="E101" s="19" t="s">
        <v>187</v>
      </c>
      <c r="F101" s="20" t="s">
        <v>21</v>
      </c>
      <c r="G101" s="19" t="s">
        <v>280</v>
      </c>
      <c r="H101" s="20">
        <v>11500</v>
      </c>
      <c r="I101" s="32">
        <v>0</v>
      </c>
      <c r="J101" s="33">
        <v>11500</v>
      </c>
      <c r="K101" s="32">
        <v>0</v>
      </c>
      <c r="L101" s="32">
        <v>0</v>
      </c>
      <c r="M101" s="33">
        <v>0</v>
      </c>
      <c r="N101" s="32">
        <v>0</v>
      </c>
      <c r="O101" s="32">
        <v>0</v>
      </c>
      <c r="P101" s="34">
        <v>11500</v>
      </c>
    </row>
    <row r="102" spans="1:16" ht="25" x14ac:dyDescent="0.25">
      <c r="A102" s="31">
        <v>101</v>
      </c>
      <c r="B102" s="36" t="s">
        <v>286</v>
      </c>
      <c r="C102" s="19" t="s">
        <v>185</v>
      </c>
      <c r="D102" s="19" t="s">
        <v>186</v>
      </c>
      <c r="E102" s="19" t="s">
        <v>187</v>
      </c>
      <c r="F102" s="20" t="s">
        <v>24</v>
      </c>
      <c r="G102" s="19" t="s">
        <v>280</v>
      </c>
      <c r="H102" s="20">
        <v>11500</v>
      </c>
      <c r="I102" s="32">
        <v>0</v>
      </c>
      <c r="J102" s="33">
        <v>11500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4">
        <v>11500</v>
      </c>
    </row>
    <row r="103" spans="1:16" ht="25" x14ac:dyDescent="0.25">
      <c r="A103" s="31">
        <v>102</v>
      </c>
      <c r="B103" s="36" t="s">
        <v>287</v>
      </c>
      <c r="C103" s="19" t="s">
        <v>185</v>
      </c>
      <c r="D103" s="19" t="s">
        <v>186</v>
      </c>
      <c r="E103" s="19" t="s">
        <v>187</v>
      </c>
      <c r="F103" s="20" t="s">
        <v>21</v>
      </c>
      <c r="G103" s="19" t="s">
        <v>280</v>
      </c>
      <c r="H103" s="20">
        <v>11500</v>
      </c>
      <c r="I103" s="32">
        <v>0</v>
      </c>
      <c r="J103" s="33">
        <v>11500</v>
      </c>
      <c r="K103" s="32">
        <v>0</v>
      </c>
      <c r="L103" s="32">
        <v>0</v>
      </c>
      <c r="M103" s="33">
        <v>0</v>
      </c>
      <c r="N103" s="32">
        <v>0</v>
      </c>
      <c r="O103" s="32">
        <v>0</v>
      </c>
      <c r="P103" s="34">
        <v>11500</v>
      </c>
    </row>
    <row r="104" spans="1:16" ht="23" x14ac:dyDescent="0.25">
      <c r="A104" s="31">
        <v>103</v>
      </c>
      <c r="B104" s="36" t="s">
        <v>201</v>
      </c>
      <c r="C104" s="19" t="s">
        <v>288</v>
      </c>
      <c r="D104" s="19" t="s">
        <v>289</v>
      </c>
      <c r="E104" s="19" t="s">
        <v>200</v>
      </c>
      <c r="F104" s="20" t="s">
        <v>24</v>
      </c>
      <c r="G104" s="19" t="s">
        <v>290</v>
      </c>
      <c r="H104" s="20">
        <v>150000</v>
      </c>
      <c r="I104" s="32">
        <v>0</v>
      </c>
      <c r="J104" s="33">
        <v>150000</v>
      </c>
      <c r="K104" s="32">
        <v>4305</v>
      </c>
      <c r="L104" s="32">
        <v>23866.62</v>
      </c>
      <c r="M104" s="32">
        <v>4560</v>
      </c>
      <c r="N104" s="32">
        <v>0</v>
      </c>
      <c r="O104" s="32">
        <v>32731.62</v>
      </c>
      <c r="P104" s="34">
        <v>117268.38</v>
      </c>
    </row>
    <row r="105" spans="1:16" ht="25" x14ac:dyDescent="0.25">
      <c r="A105" s="31">
        <v>104</v>
      </c>
      <c r="B105" s="36" t="s">
        <v>202</v>
      </c>
      <c r="C105" s="19" t="s">
        <v>288</v>
      </c>
      <c r="D105" s="19" t="s">
        <v>291</v>
      </c>
      <c r="E105" s="19" t="s">
        <v>200</v>
      </c>
      <c r="F105" s="20" t="s">
        <v>24</v>
      </c>
      <c r="G105" s="19" t="s">
        <v>290</v>
      </c>
      <c r="H105" s="20">
        <v>70000</v>
      </c>
      <c r="I105" s="32">
        <v>0</v>
      </c>
      <c r="J105" s="33">
        <v>70000</v>
      </c>
      <c r="K105" s="32">
        <v>2009</v>
      </c>
      <c r="L105" s="32">
        <v>5368.48</v>
      </c>
      <c r="M105" s="33">
        <v>2128</v>
      </c>
      <c r="N105" s="32">
        <v>0</v>
      </c>
      <c r="O105" s="32">
        <v>9505.48</v>
      </c>
      <c r="P105" s="34">
        <v>60494.520000000004</v>
      </c>
    </row>
    <row r="106" spans="1:16" ht="25" x14ac:dyDescent="0.25">
      <c r="A106" s="31">
        <v>105</v>
      </c>
      <c r="B106" s="36" t="s">
        <v>292</v>
      </c>
      <c r="C106" s="19" t="s">
        <v>288</v>
      </c>
      <c r="D106" s="19" t="s">
        <v>293</v>
      </c>
      <c r="E106" s="19" t="s">
        <v>200</v>
      </c>
      <c r="F106" s="20" t="s">
        <v>21</v>
      </c>
      <c r="G106" s="19" t="s">
        <v>290</v>
      </c>
      <c r="H106" s="20">
        <v>70000</v>
      </c>
      <c r="I106" s="32">
        <v>0</v>
      </c>
      <c r="J106" s="33">
        <v>70000</v>
      </c>
      <c r="K106" s="32">
        <v>2009</v>
      </c>
      <c r="L106" s="32">
        <v>4828.43</v>
      </c>
      <c r="M106" s="33">
        <v>2128</v>
      </c>
      <c r="N106" s="32">
        <v>2700.24</v>
      </c>
      <c r="O106" s="32">
        <v>11665.67</v>
      </c>
      <c r="P106" s="34">
        <v>58334.33</v>
      </c>
    </row>
    <row r="107" spans="1:16" ht="23" x14ac:dyDescent="0.25">
      <c r="A107" s="31">
        <v>106</v>
      </c>
      <c r="B107" s="36" t="s">
        <v>203</v>
      </c>
      <c r="C107" s="19" t="s">
        <v>51</v>
      </c>
      <c r="D107" s="19" t="s">
        <v>294</v>
      </c>
      <c r="E107" s="19" t="s">
        <v>200</v>
      </c>
      <c r="F107" s="20" t="s">
        <v>24</v>
      </c>
      <c r="G107" s="19" t="s">
        <v>290</v>
      </c>
      <c r="H107" s="20">
        <v>80000</v>
      </c>
      <c r="I107" s="32">
        <v>0</v>
      </c>
      <c r="J107" s="33">
        <v>80000</v>
      </c>
      <c r="K107" s="32">
        <v>2296</v>
      </c>
      <c r="L107" s="32">
        <v>7400.87</v>
      </c>
      <c r="M107" s="32">
        <v>2432</v>
      </c>
      <c r="N107" s="32">
        <v>0</v>
      </c>
      <c r="O107" s="32">
        <v>12128.869999999999</v>
      </c>
      <c r="P107" s="34">
        <v>67871.13</v>
      </c>
    </row>
    <row r="108" spans="1:16" ht="25" x14ac:dyDescent="0.25">
      <c r="A108" s="31">
        <v>107</v>
      </c>
      <c r="B108" s="36" t="s">
        <v>295</v>
      </c>
      <c r="C108" s="19" t="s">
        <v>51</v>
      </c>
      <c r="D108" s="19" t="s">
        <v>296</v>
      </c>
      <c r="E108" s="19" t="s">
        <v>200</v>
      </c>
      <c r="F108" s="20" t="s">
        <v>21</v>
      </c>
      <c r="G108" s="19" t="s">
        <v>290</v>
      </c>
      <c r="H108" s="20">
        <v>45000</v>
      </c>
      <c r="I108" s="32">
        <v>0</v>
      </c>
      <c r="J108" s="33">
        <v>45000</v>
      </c>
      <c r="K108" s="32">
        <v>1291.5</v>
      </c>
      <c r="L108" s="32">
        <v>1148.33</v>
      </c>
      <c r="M108" s="33">
        <v>1368</v>
      </c>
      <c r="N108" s="32">
        <v>0</v>
      </c>
      <c r="O108" s="32">
        <v>3807.83</v>
      </c>
      <c r="P108" s="34">
        <v>41192.17</v>
      </c>
    </row>
    <row r="109" spans="1:16" ht="25" x14ac:dyDescent="0.25">
      <c r="A109" s="31">
        <v>108</v>
      </c>
      <c r="B109" s="36" t="s">
        <v>297</v>
      </c>
      <c r="C109" s="19" t="s">
        <v>55</v>
      </c>
      <c r="D109" s="19" t="s">
        <v>56</v>
      </c>
      <c r="E109" s="19" t="s">
        <v>200</v>
      </c>
      <c r="F109" s="20" t="s">
        <v>21</v>
      </c>
      <c r="G109" s="19" t="s">
        <v>290</v>
      </c>
      <c r="H109" s="20">
        <v>50000</v>
      </c>
      <c r="I109" s="32">
        <v>0</v>
      </c>
      <c r="J109" s="33">
        <v>50000</v>
      </c>
      <c r="K109" s="32">
        <v>1435</v>
      </c>
      <c r="L109" s="32">
        <v>1854</v>
      </c>
      <c r="M109" s="32">
        <v>1520</v>
      </c>
      <c r="N109" s="32">
        <v>0</v>
      </c>
      <c r="O109" s="32">
        <v>4809</v>
      </c>
      <c r="P109" s="34">
        <v>45191</v>
      </c>
    </row>
    <row r="110" spans="1:16" ht="23" x14ac:dyDescent="0.25">
      <c r="A110" s="31">
        <v>109</v>
      </c>
      <c r="B110" s="36" t="s">
        <v>209</v>
      </c>
      <c r="C110" s="19" t="s">
        <v>55</v>
      </c>
      <c r="D110" s="19" t="s">
        <v>56</v>
      </c>
      <c r="E110" s="19" t="s">
        <v>200</v>
      </c>
      <c r="F110" s="20" t="s">
        <v>21</v>
      </c>
      <c r="G110" s="19" t="s">
        <v>290</v>
      </c>
      <c r="H110" s="20">
        <v>50000</v>
      </c>
      <c r="I110" s="32">
        <v>0</v>
      </c>
      <c r="J110" s="33">
        <v>50000</v>
      </c>
      <c r="K110" s="32">
        <v>1435</v>
      </c>
      <c r="L110" s="32">
        <v>1448.96</v>
      </c>
      <c r="M110" s="33">
        <v>1520</v>
      </c>
      <c r="N110" s="32">
        <v>2800.24</v>
      </c>
      <c r="O110" s="32">
        <v>7204.2</v>
      </c>
      <c r="P110" s="34">
        <v>42795.8</v>
      </c>
    </row>
    <row r="111" spans="1:16" ht="25" x14ac:dyDescent="0.25">
      <c r="A111" s="31">
        <v>110</v>
      </c>
      <c r="B111" s="36" t="s">
        <v>298</v>
      </c>
      <c r="C111" s="19" t="s">
        <v>55</v>
      </c>
      <c r="D111" s="19" t="s">
        <v>56</v>
      </c>
      <c r="E111" s="19" t="s">
        <v>200</v>
      </c>
      <c r="F111" s="20" t="s">
        <v>21</v>
      </c>
      <c r="G111" s="19" t="s">
        <v>290</v>
      </c>
      <c r="H111" s="20">
        <v>50000</v>
      </c>
      <c r="I111" s="32">
        <v>0</v>
      </c>
      <c r="J111" s="33">
        <v>50000</v>
      </c>
      <c r="K111" s="32">
        <v>1435</v>
      </c>
      <c r="L111" s="32">
        <v>1854</v>
      </c>
      <c r="M111" s="33">
        <v>1520</v>
      </c>
      <c r="N111" s="32">
        <v>100</v>
      </c>
      <c r="O111" s="32">
        <v>4909</v>
      </c>
      <c r="P111" s="34">
        <v>45091</v>
      </c>
    </row>
    <row r="112" spans="1:16" ht="23" x14ac:dyDescent="0.25">
      <c r="A112" s="31">
        <v>111</v>
      </c>
      <c r="B112" s="36" t="s">
        <v>211</v>
      </c>
      <c r="C112" s="19" t="s">
        <v>61</v>
      </c>
      <c r="D112" s="19" t="s">
        <v>299</v>
      </c>
      <c r="E112" s="19" t="s">
        <v>200</v>
      </c>
      <c r="F112" s="20" t="s">
        <v>21</v>
      </c>
      <c r="G112" s="19" t="s">
        <v>290</v>
      </c>
      <c r="H112" s="20">
        <v>150000</v>
      </c>
      <c r="I112" s="32">
        <v>0</v>
      </c>
      <c r="J112" s="33">
        <v>150000</v>
      </c>
      <c r="K112" s="32">
        <v>4305</v>
      </c>
      <c r="L112" s="32">
        <v>23866.62</v>
      </c>
      <c r="M112" s="32">
        <v>4560</v>
      </c>
      <c r="N112" s="32">
        <v>0</v>
      </c>
      <c r="O112" s="32">
        <v>32731.62</v>
      </c>
      <c r="P112" s="34">
        <v>117268.38</v>
      </c>
    </row>
    <row r="113" spans="1:16" ht="25" x14ac:dyDescent="0.25">
      <c r="A113" s="31">
        <v>112</v>
      </c>
      <c r="B113" s="36" t="s">
        <v>214</v>
      </c>
      <c r="C113" s="19" t="s">
        <v>61</v>
      </c>
      <c r="D113" s="19" t="s">
        <v>300</v>
      </c>
      <c r="E113" s="19" t="s">
        <v>200</v>
      </c>
      <c r="F113" s="20" t="s">
        <v>21</v>
      </c>
      <c r="G113" s="19" t="s">
        <v>290</v>
      </c>
      <c r="H113" s="20">
        <v>45000</v>
      </c>
      <c r="I113" s="32">
        <v>0</v>
      </c>
      <c r="J113" s="33">
        <v>45000</v>
      </c>
      <c r="K113" s="32">
        <v>1291.5</v>
      </c>
      <c r="L113" s="32">
        <v>1148.33</v>
      </c>
      <c r="M113" s="33">
        <v>1368</v>
      </c>
      <c r="N113" s="32">
        <v>100</v>
      </c>
      <c r="O113" s="32">
        <v>3907.83</v>
      </c>
      <c r="P113" s="34">
        <v>41092.17</v>
      </c>
    </row>
    <row r="114" spans="1:16" ht="25" x14ac:dyDescent="0.25">
      <c r="A114" s="31">
        <v>113</v>
      </c>
      <c r="B114" s="36" t="s">
        <v>216</v>
      </c>
      <c r="C114" s="19" t="s">
        <v>61</v>
      </c>
      <c r="D114" s="19" t="s">
        <v>301</v>
      </c>
      <c r="E114" s="19" t="s">
        <v>200</v>
      </c>
      <c r="F114" s="20" t="s">
        <v>21</v>
      </c>
      <c r="G114" s="19" t="s">
        <v>290</v>
      </c>
      <c r="H114" s="20">
        <v>46000</v>
      </c>
      <c r="I114" s="32">
        <v>0</v>
      </c>
      <c r="J114" s="33">
        <v>46000</v>
      </c>
      <c r="K114" s="32">
        <v>1320.2</v>
      </c>
      <c r="L114" s="32">
        <v>1289.46</v>
      </c>
      <c r="M114" s="32">
        <v>1398.4</v>
      </c>
      <c r="N114" s="32">
        <v>0</v>
      </c>
      <c r="O114" s="32">
        <v>4008.06</v>
      </c>
      <c r="P114" s="34">
        <v>41991.94</v>
      </c>
    </row>
    <row r="115" spans="1:16" ht="25" x14ac:dyDescent="0.25">
      <c r="A115" s="31">
        <v>114</v>
      </c>
      <c r="B115" s="36" t="s">
        <v>213</v>
      </c>
      <c r="C115" s="19" t="s">
        <v>61</v>
      </c>
      <c r="D115" s="19" t="s">
        <v>302</v>
      </c>
      <c r="E115" s="19" t="s">
        <v>200</v>
      </c>
      <c r="F115" s="20" t="s">
        <v>24</v>
      </c>
      <c r="G115" s="19" t="s">
        <v>290</v>
      </c>
      <c r="H115" s="20">
        <v>36000</v>
      </c>
      <c r="I115" s="32">
        <v>0</v>
      </c>
      <c r="J115" s="33">
        <v>36000</v>
      </c>
      <c r="K115" s="32">
        <v>1033.2</v>
      </c>
      <c r="L115" s="32">
        <v>0</v>
      </c>
      <c r="M115" s="33">
        <v>1094.4000000000001</v>
      </c>
      <c r="N115" s="32">
        <v>100</v>
      </c>
      <c r="O115" s="32">
        <v>2227.6000000000004</v>
      </c>
      <c r="P115" s="34">
        <v>33772.400000000001</v>
      </c>
    </row>
    <row r="116" spans="1:16" ht="25" x14ac:dyDescent="0.25">
      <c r="A116" s="31">
        <v>115</v>
      </c>
      <c r="B116" s="36" t="s">
        <v>217</v>
      </c>
      <c r="C116" s="19" t="s">
        <v>72</v>
      </c>
      <c r="D116" s="19" t="s">
        <v>303</v>
      </c>
      <c r="E116" s="19" t="s">
        <v>200</v>
      </c>
      <c r="F116" s="20" t="s">
        <v>24</v>
      </c>
      <c r="G116" s="19" t="s">
        <v>290</v>
      </c>
      <c r="H116" s="20">
        <v>150000</v>
      </c>
      <c r="I116" s="32">
        <v>0</v>
      </c>
      <c r="J116" s="33">
        <v>150000</v>
      </c>
      <c r="K116" s="32">
        <v>4305</v>
      </c>
      <c r="L116" s="32">
        <v>23866.62</v>
      </c>
      <c r="M116" s="33">
        <v>4560</v>
      </c>
      <c r="N116" s="32">
        <v>0</v>
      </c>
      <c r="O116" s="32">
        <v>32731.62</v>
      </c>
      <c r="P116" s="34">
        <v>117268.38</v>
      </c>
    </row>
    <row r="117" spans="1:16" ht="23" x14ac:dyDescent="0.25">
      <c r="A117" s="31">
        <v>116</v>
      </c>
      <c r="B117" s="36" t="s">
        <v>220</v>
      </c>
      <c r="C117" s="19" t="s">
        <v>72</v>
      </c>
      <c r="D117" s="19" t="s">
        <v>304</v>
      </c>
      <c r="E117" s="19" t="s">
        <v>200</v>
      </c>
      <c r="F117" s="20" t="s">
        <v>21</v>
      </c>
      <c r="G117" s="19" t="s">
        <v>290</v>
      </c>
      <c r="H117" s="20">
        <v>100000</v>
      </c>
      <c r="I117" s="32">
        <v>0</v>
      </c>
      <c r="J117" s="33">
        <v>100000</v>
      </c>
      <c r="K117" s="32">
        <v>2870</v>
      </c>
      <c r="L117" s="32">
        <v>12105.37</v>
      </c>
      <c r="M117" s="32">
        <v>3040</v>
      </c>
      <c r="N117" s="32">
        <v>0</v>
      </c>
      <c r="O117" s="32">
        <v>18015.370000000003</v>
      </c>
      <c r="P117" s="34">
        <v>81984.63</v>
      </c>
    </row>
    <row r="118" spans="1:16" ht="25" x14ac:dyDescent="0.25">
      <c r="A118" s="31">
        <v>117</v>
      </c>
      <c r="B118" s="36" t="s">
        <v>223</v>
      </c>
      <c r="C118" s="19" t="s">
        <v>72</v>
      </c>
      <c r="D118" s="19" t="s">
        <v>305</v>
      </c>
      <c r="E118" s="19" t="s">
        <v>200</v>
      </c>
      <c r="F118" s="20" t="s">
        <v>24</v>
      </c>
      <c r="G118" s="19" t="s">
        <v>290</v>
      </c>
      <c r="H118" s="20">
        <v>80000</v>
      </c>
      <c r="I118" s="32">
        <v>0</v>
      </c>
      <c r="J118" s="33">
        <v>80000</v>
      </c>
      <c r="K118" s="32">
        <v>2296</v>
      </c>
      <c r="L118" s="32">
        <v>7063.34</v>
      </c>
      <c r="M118" s="33">
        <v>2432</v>
      </c>
      <c r="N118" s="32">
        <v>1350.12</v>
      </c>
      <c r="O118" s="32">
        <v>13141.46</v>
      </c>
      <c r="P118" s="34">
        <v>66858.540000000008</v>
      </c>
    </row>
    <row r="119" spans="1:16" ht="25" x14ac:dyDescent="0.25">
      <c r="A119" s="31">
        <v>118</v>
      </c>
      <c r="B119" s="36" t="s">
        <v>306</v>
      </c>
      <c r="C119" s="19" t="s">
        <v>72</v>
      </c>
      <c r="D119" s="19" t="s">
        <v>307</v>
      </c>
      <c r="E119" s="19" t="s">
        <v>200</v>
      </c>
      <c r="F119" s="20" t="s">
        <v>24</v>
      </c>
      <c r="G119" s="19" t="s">
        <v>290</v>
      </c>
      <c r="H119" s="20">
        <v>45000</v>
      </c>
      <c r="I119" s="32">
        <v>0</v>
      </c>
      <c r="J119" s="33">
        <v>45000</v>
      </c>
      <c r="K119" s="32">
        <v>1291.5</v>
      </c>
      <c r="L119" s="32">
        <v>1148.33</v>
      </c>
      <c r="M119" s="32">
        <v>1368</v>
      </c>
      <c r="N119" s="32">
        <v>0</v>
      </c>
      <c r="O119" s="32">
        <v>3807.83</v>
      </c>
      <c r="P119" s="34">
        <v>41192.17</v>
      </c>
    </row>
    <row r="120" spans="1:16" ht="25" x14ac:dyDescent="0.25">
      <c r="A120" s="31">
        <v>119</v>
      </c>
      <c r="B120" s="36" t="s">
        <v>221</v>
      </c>
      <c r="C120" s="19" t="s">
        <v>72</v>
      </c>
      <c r="D120" s="19" t="s">
        <v>222</v>
      </c>
      <c r="E120" s="19" t="s">
        <v>200</v>
      </c>
      <c r="F120" s="20" t="s">
        <v>24</v>
      </c>
      <c r="G120" s="19" t="s">
        <v>290</v>
      </c>
      <c r="H120" s="20">
        <v>45000</v>
      </c>
      <c r="I120" s="32">
        <v>0</v>
      </c>
      <c r="J120" s="33">
        <v>45000</v>
      </c>
      <c r="K120" s="32">
        <v>1291.5</v>
      </c>
      <c r="L120" s="32">
        <v>743.29</v>
      </c>
      <c r="M120" s="33">
        <v>1368</v>
      </c>
      <c r="N120" s="32">
        <v>2700.24</v>
      </c>
      <c r="O120" s="32">
        <v>6103.03</v>
      </c>
      <c r="P120" s="34">
        <v>38896.97</v>
      </c>
    </row>
    <row r="121" spans="1:16" ht="25" x14ac:dyDescent="0.25">
      <c r="A121" s="31">
        <v>120</v>
      </c>
      <c r="B121" s="36" t="s">
        <v>308</v>
      </c>
      <c r="C121" s="19" t="s">
        <v>72</v>
      </c>
      <c r="D121" s="19" t="s">
        <v>309</v>
      </c>
      <c r="E121" s="19" t="s">
        <v>200</v>
      </c>
      <c r="F121" s="20" t="s">
        <v>24</v>
      </c>
      <c r="G121" s="19" t="s">
        <v>290</v>
      </c>
      <c r="H121" s="20">
        <v>70000</v>
      </c>
      <c r="I121" s="32">
        <v>0</v>
      </c>
      <c r="J121" s="33">
        <v>70000</v>
      </c>
      <c r="K121" s="32">
        <v>2009</v>
      </c>
      <c r="L121" s="32">
        <v>5368.48</v>
      </c>
      <c r="M121" s="33">
        <v>2128</v>
      </c>
      <c r="N121" s="32">
        <v>0</v>
      </c>
      <c r="O121" s="32">
        <v>9505.48</v>
      </c>
      <c r="P121" s="34">
        <v>60494.520000000004</v>
      </c>
    </row>
    <row r="122" spans="1:16" ht="23" x14ac:dyDescent="0.25">
      <c r="A122" s="31">
        <v>121</v>
      </c>
      <c r="B122" s="36" t="s">
        <v>310</v>
      </c>
      <c r="C122" s="19" t="s">
        <v>311</v>
      </c>
      <c r="D122" s="19" t="s">
        <v>229</v>
      </c>
      <c r="E122" s="19" t="s">
        <v>200</v>
      </c>
      <c r="F122" s="20" t="s">
        <v>24</v>
      </c>
      <c r="G122" s="19" t="s">
        <v>290</v>
      </c>
      <c r="H122" s="20">
        <v>150000</v>
      </c>
      <c r="I122" s="32">
        <v>0</v>
      </c>
      <c r="J122" s="33">
        <v>150000</v>
      </c>
      <c r="K122" s="32">
        <v>4305</v>
      </c>
      <c r="L122" s="32">
        <v>23866.62</v>
      </c>
      <c r="M122" s="32">
        <v>4560</v>
      </c>
      <c r="N122" s="32">
        <v>0</v>
      </c>
      <c r="O122" s="32">
        <v>32731.62</v>
      </c>
      <c r="P122" s="34">
        <v>117268.38</v>
      </c>
    </row>
    <row r="123" spans="1:16" ht="25" x14ac:dyDescent="0.25">
      <c r="A123" s="31">
        <v>122</v>
      </c>
      <c r="B123" s="36" t="s">
        <v>312</v>
      </c>
      <c r="C123" s="19" t="s">
        <v>311</v>
      </c>
      <c r="D123" s="19" t="s">
        <v>313</v>
      </c>
      <c r="E123" s="19" t="s">
        <v>200</v>
      </c>
      <c r="F123" s="20" t="s">
        <v>21</v>
      </c>
      <c r="G123" s="19" t="s">
        <v>290</v>
      </c>
      <c r="H123" s="20">
        <v>50000</v>
      </c>
      <c r="I123" s="32">
        <v>0</v>
      </c>
      <c r="J123" s="33">
        <v>50000</v>
      </c>
      <c r="K123" s="32">
        <v>1435</v>
      </c>
      <c r="L123" s="32">
        <v>1651.48</v>
      </c>
      <c r="M123" s="33">
        <v>1520</v>
      </c>
      <c r="N123" s="32">
        <v>1350.12</v>
      </c>
      <c r="O123" s="32">
        <v>5956.5999999999995</v>
      </c>
      <c r="P123" s="34">
        <v>44043.4</v>
      </c>
    </row>
    <row r="124" spans="1:16" ht="25" x14ac:dyDescent="0.25">
      <c r="A124" s="31">
        <v>123</v>
      </c>
      <c r="B124" s="36" t="s">
        <v>314</v>
      </c>
      <c r="C124" s="19" t="s">
        <v>311</v>
      </c>
      <c r="D124" s="19" t="s">
        <v>315</v>
      </c>
      <c r="E124" s="19" t="s">
        <v>200</v>
      </c>
      <c r="F124" s="20" t="s">
        <v>24</v>
      </c>
      <c r="G124" s="19" t="s">
        <v>290</v>
      </c>
      <c r="H124" s="20">
        <v>47000</v>
      </c>
      <c r="I124" s="32">
        <v>0</v>
      </c>
      <c r="J124" s="33">
        <v>47000</v>
      </c>
      <c r="K124" s="32">
        <v>1348.9</v>
      </c>
      <c r="L124" s="32">
        <v>1228.08</v>
      </c>
      <c r="M124" s="32">
        <v>1428.8</v>
      </c>
      <c r="N124" s="32">
        <v>1350.12</v>
      </c>
      <c r="O124" s="32">
        <v>5355.9</v>
      </c>
      <c r="P124" s="34">
        <v>41644.1</v>
      </c>
    </row>
    <row r="125" spans="1:16" ht="23" x14ac:dyDescent="0.25">
      <c r="A125" s="31">
        <v>124</v>
      </c>
      <c r="B125" s="36" t="s">
        <v>234</v>
      </c>
      <c r="C125" s="19" t="s">
        <v>316</v>
      </c>
      <c r="D125" s="19" t="s">
        <v>317</v>
      </c>
      <c r="E125" s="19" t="s">
        <v>200</v>
      </c>
      <c r="F125" s="20" t="s">
        <v>21</v>
      </c>
      <c r="G125" s="19" t="s">
        <v>290</v>
      </c>
      <c r="H125" s="20">
        <v>150000</v>
      </c>
      <c r="I125" s="32">
        <v>0</v>
      </c>
      <c r="J125" s="33">
        <v>150000</v>
      </c>
      <c r="K125" s="32">
        <v>4305</v>
      </c>
      <c r="L125" s="32">
        <v>23866.62</v>
      </c>
      <c r="M125" s="33">
        <v>4560</v>
      </c>
      <c r="N125" s="32">
        <v>5664</v>
      </c>
      <c r="O125" s="32">
        <v>38395.619999999995</v>
      </c>
      <c r="P125" s="34">
        <v>111604.38</v>
      </c>
    </row>
    <row r="126" spans="1:16" ht="23" x14ac:dyDescent="0.25">
      <c r="A126" s="31">
        <v>125</v>
      </c>
      <c r="B126" s="36" t="s">
        <v>235</v>
      </c>
      <c r="C126" s="19" t="s">
        <v>84</v>
      </c>
      <c r="D126" s="19" t="s">
        <v>318</v>
      </c>
      <c r="E126" s="19" t="s">
        <v>200</v>
      </c>
      <c r="F126" s="20" t="s">
        <v>21</v>
      </c>
      <c r="G126" s="19" t="s">
        <v>290</v>
      </c>
      <c r="H126" s="20">
        <v>110000</v>
      </c>
      <c r="I126" s="32">
        <v>0</v>
      </c>
      <c r="J126" s="33">
        <v>110000</v>
      </c>
      <c r="K126" s="32">
        <v>3157</v>
      </c>
      <c r="L126" s="32">
        <v>14457.62</v>
      </c>
      <c r="M126" s="33">
        <v>3344</v>
      </c>
      <c r="N126" s="32">
        <v>0</v>
      </c>
      <c r="O126" s="32">
        <v>20958.620000000003</v>
      </c>
      <c r="P126" s="34">
        <v>89041.38</v>
      </c>
    </row>
    <row r="127" spans="1:16" ht="25" x14ac:dyDescent="0.25">
      <c r="A127" s="31">
        <v>126</v>
      </c>
      <c r="B127" s="36" t="s">
        <v>236</v>
      </c>
      <c r="C127" s="19" t="s">
        <v>84</v>
      </c>
      <c r="D127" s="19" t="s">
        <v>319</v>
      </c>
      <c r="E127" s="19" t="s">
        <v>200</v>
      </c>
      <c r="F127" s="20" t="s">
        <v>24</v>
      </c>
      <c r="G127" s="19" t="s">
        <v>290</v>
      </c>
      <c r="H127" s="20">
        <v>110000</v>
      </c>
      <c r="I127" s="32">
        <v>0</v>
      </c>
      <c r="J127" s="33">
        <v>110000</v>
      </c>
      <c r="K127" s="32">
        <v>3157</v>
      </c>
      <c r="L127" s="32">
        <v>14457.62</v>
      </c>
      <c r="M127" s="32">
        <v>3344</v>
      </c>
      <c r="N127" s="32">
        <v>0</v>
      </c>
      <c r="O127" s="32">
        <v>20958.620000000003</v>
      </c>
      <c r="P127" s="34">
        <v>89041.38</v>
      </c>
    </row>
    <row r="128" spans="1:16" ht="25" x14ac:dyDescent="0.25">
      <c r="A128" s="31">
        <v>127</v>
      </c>
      <c r="B128" s="36" t="s">
        <v>237</v>
      </c>
      <c r="C128" s="19" t="s">
        <v>84</v>
      </c>
      <c r="D128" s="19" t="s">
        <v>238</v>
      </c>
      <c r="E128" s="19" t="s">
        <v>200</v>
      </c>
      <c r="F128" s="20" t="s">
        <v>21</v>
      </c>
      <c r="G128" s="19" t="s">
        <v>290</v>
      </c>
      <c r="H128" s="20">
        <v>45000</v>
      </c>
      <c r="I128" s="32">
        <v>0</v>
      </c>
      <c r="J128" s="33">
        <v>45000</v>
      </c>
      <c r="K128" s="32">
        <v>1291.5</v>
      </c>
      <c r="L128" s="32">
        <v>1148.33</v>
      </c>
      <c r="M128" s="33">
        <v>1368</v>
      </c>
      <c r="N128" s="32">
        <v>718</v>
      </c>
      <c r="O128" s="32">
        <v>4525.83</v>
      </c>
      <c r="P128" s="34">
        <v>40474.17</v>
      </c>
    </row>
    <row r="129" spans="1:16" ht="25" x14ac:dyDescent="0.25">
      <c r="A129" s="31">
        <v>128</v>
      </c>
      <c r="B129" s="36" t="s">
        <v>240</v>
      </c>
      <c r="C129" s="19" t="s">
        <v>84</v>
      </c>
      <c r="D129" s="19" t="s">
        <v>320</v>
      </c>
      <c r="E129" s="19" t="s">
        <v>200</v>
      </c>
      <c r="F129" s="20" t="s">
        <v>21</v>
      </c>
      <c r="G129" s="19" t="s">
        <v>290</v>
      </c>
      <c r="H129" s="20">
        <v>45000</v>
      </c>
      <c r="I129" s="32">
        <v>0</v>
      </c>
      <c r="J129" s="33">
        <v>45000</v>
      </c>
      <c r="K129" s="32">
        <v>1291.5</v>
      </c>
      <c r="L129" s="32">
        <v>1148.33</v>
      </c>
      <c r="M129" s="32">
        <v>1368</v>
      </c>
      <c r="N129" s="32">
        <v>0</v>
      </c>
      <c r="O129" s="32">
        <v>3807.83</v>
      </c>
      <c r="P129" s="34">
        <v>41192.17</v>
      </c>
    </row>
    <row r="130" spans="1:16" ht="23" x14ac:dyDescent="0.25">
      <c r="A130" s="31">
        <v>129</v>
      </c>
      <c r="B130" s="36" t="s">
        <v>239</v>
      </c>
      <c r="C130" s="19" t="s">
        <v>84</v>
      </c>
      <c r="D130" s="19" t="s">
        <v>238</v>
      </c>
      <c r="E130" s="19" t="s">
        <v>200</v>
      </c>
      <c r="F130" s="20" t="s">
        <v>21</v>
      </c>
      <c r="G130" s="19" t="s">
        <v>290</v>
      </c>
      <c r="H130" s="20">
        <v>45000</v>
      </c>
      <c r="I130" s="32">
        <v>0</v>
      </c>
      <c r="J130" s="33">
        <v>45000</v>
      </c>
      <c r="K130" s="32">
        <v>1291.5</v>
      </c>
      <c r="L130" s="32">
        <v>1148.33</v>
      </c>
      <c r="M130" s="33">
        <v>1368</v>
      </c>
      <c r="N130" s="32">
        <v>0</v>
      </c>
      <c r="O130" s="32">
        <v>3807.83</v>
      </c>
      <c r="P130" s="34">
        <v>41192.17</v>
      </c>
    </row>
    <row r="131" spans="1:16" ht="23" x14ac:dyDescent="0.25">
      <c r="A131" s="31">
        <v>130</v>
      </c>
      <c r="B131" s="36" t="s">
        <v>241</v>
      </c>
      <c r="C131" s="19" t="s">
        <v>84</v>
      </c>
      <c r="D131" s="19" t="s">
        <v>85</v>
      </c>
      <c r="E131" s="19" t="s">
        <v>200</v>
      </c>
      <c r="F131" s="20" t="s">
        <v>21</v>
      </c>
      <c r="G131" s="19" t="s">
        <v>290</v>
      </c>
      <c r="H131" s="20">
        <v>45000</v>
      </c>
      <c r="I131" s="32">
        <v>0</v>
      </c>
      <c r="J131" s="33">
        <v>45000</v>
      </c>
      <c r="K131" s="32">
        <v>1291.5</v>
      </c>
      <c r="L131" s="32">
        <v>1148.33</v>
      </c>
      <c r="M131" s="33">
        <v>1368</v>
      </c>
      <c r="N131" s="32">
        <v>0</v>
      </c>
      <c r="O131" s="32">
        <v>3807.83</v>
      </c>
      <c r="P131" s="34">
        <v>41192.17</v>
      </c>
    </row>
    <row r="132" spans="1:16" ht="25" x14ac:dyDescent="0.25">
      <c r="A132" s="31">
        <v>131</v>
      </c>
      <c r="B132" s="36" t="s">
        <v>243</v>
      </c>
      <c r="C132" s="19" t="s">
        <v>116</v>
      </c>
      <c r="D132" s="19" t="s">
        <v>123</v>
      </c>
      <c r="E132" s="19" t="s">
        <v>200</v>
      </c>
      <c r="F132" s="20" t="s">
        <v>21</v>
      </c>
      <c r="G132" s="19" t="s">
        <v>290</v>
      </c>
      <c r="H132" s="20">
        <v>70000</v>
      </c>
      <c r="I132" s="32">
        <v>0</v>
      </c>
      <c r="J132" s="33">
        <v>70000</v>
      </c>
      <c r="K132" s="32">
        <v>2009</v>
      </c>
      <c r="L132" s="32">
        <v>5368.48</v>
      </c>
      <c r="M132" s="32">
        <v>2128</v>
      </c>
      <c r="N132" s="32">
        <v>0</v>
      </c>
      <c r="O132" s="32">
        <v>9505.48</v>
      </c>
      <c r="P132" s="34">
        <v>60494.520000000004</v>
      </c>
    </row>
    <row r="133" spans="1:16" ht="25" x14ac:dyDescent="0.25">
      <c r="A133" s="31">
        <v>132</v>
      </c>
      <c r="B133" s="36" t="s">
        <v>321</v>
      </c>
      <c r="C133" s="19" t="s">
        <v>116</v>
      </c>
      <c r="D133" s="19" t="s">
        <v>125</v>
      </c>
      <c r="E133" s="19" t="s">
        <v>200</v>
      </c>
      <c r="F133" s="20" t="s">
        <v>21</v>
      </c>
      <c r="G133" s="19" t="s">
        <v>290</v>
      </c>
      <c r="H133" s="20">
        <v>50000</v>
      </c>
      <c r="I133" s="32">
        <v>0</v>
      </c>
      <c r="J133" s="33">
        <v>50000</v>
      </c>
      <c r="K133" s="32">
        <v>1435</v>
      </c>
      <c r="L133" s="32">
        <v>1854</v>
      </c>
      <c r="M133" s="33">
        <v>1520</v>
      </c>
      <c r="N133" s="32">
        <v>0</v>
      </c>
      <c r="O133" s="32">
        <v>4809</v>
      </c>
      <c r="P133" s="34">
        <v>45191</v>
      </c>
    </row>
    <row r="134" spans="1:16" ht="25" x14ac:dyDescent="0.25">
      <c r="A134" s="31">
        <v>133</v>
      </c>
      <c r="B134" s="36" t="s">
        <v>245</v>
      </c>
      <c r="C134" s="19" t="s">
        <v>116</v>
      </c>
      <c r="D134" s="19" t="s">
        <v>125</v>
      </c>
      <c r="E134" s="19" t="s">
        <v>200</v>
      </c>
      <c r="F134" s="20" t="s">
        <v>21</v>
      </c>
      <c r="G134" s="19" t="s">
        <v>290</v>
      </c>
      <c r="H134" s="20">
        <v>45000</v>
      </c>
      <c r="I134" s="32">
        <v>0</v>
      </c>
      <c r="J134" s="33">
        <v>45000</v>
      </c>
      <c r="K134" s="32">
        <v>1291.5</v>
      </c>
      <c r="L134" s="32">
        <v>1148.33</v>
      </c>
      <c r="M134" s="32">
        <v>1368</v>
      </c>
      <c r="N134" s="32">
        <v>0</v>
      </c>
      <c r="O134" s="32">
        <v>3807.83</v>
      </c>
      <c r="P134" s="34">
        <v>41192.17</v>
      </c>
    </row>
    <row r="135" spans="1:16" ht="25" x14ac:dyDescent="0.25">
      <c r="A135" s="31">
        <v>134</v>
      </c>
      <c r="B135" s="36" t="s">
        <v>249</v>
      </c>
      <c r="C135" s="19" t="s">
        <v>137</v>
      </c>
      <c r="D135" s="19" t="s">
        <v>322</v>
      </c>
      <c r="E135" s="19" t="s">
        <v>200</v>
      </c>
      <c r="F135" s="20" t="s">
        <v>21</v>
      </c>
      <c r="G135" s="19" t="s">
        <v>290</v>
      </c>
      <c r="H135" s="20">
        <v>120000</v>
      </c>
      <c r="I135" s="32">
        <v>0</v>
      </c>
      <c r="J135" s="33">
        <v>120000</v>
      </c>
      <c r="K135" s="32">
        <v>3444</v>
      </c>
      <c r="L135" s="32">
        <v>16809.87</v>
      </c>
      <c r="M135" s="33">
        <v>3648</v>
      </c>
      <c r="N135" s="32">
        <v>100</v>
      </c>
      <c r="O135" s="32">
        <v>24001.87</v>
      </c>
      <c r="P135" s="34">
        <v>95998.13</v>
      </c>
    </row>
    <row r="136" spans="1:16" ht="25" x14ac:dyDescent="0.25">
      <c r="A136" s="31">
        <v>135</v>
      </c>
      <c r="B136" s="36" t="s">
        <v>250</v>
      </c>
      <c r="C136" s="19" t="s">
        <v>152</v>
      </c>
      <c r="D136" s="19" t="s">
        <v>323</v>
      </c>
      <c r="E136" s="19" t="s">
        <v>200</v>
      </c>
      <c r="F136" s="20" t="s">
        <v>21</v>
      </c>
      <c r="G136" s="19" t="s">
        <v>290</v>
      </c>
      <c r="H136" s="20">
        <v>50000</v>
      </c>
      <c r="I136" s="32">
        <v>0</v>
      </c>
      <c r="J136" s="33">
        <v>50000</v>
      </c>
      <c r="K136" s="32">
        <v>1435</v>
      </c>
      <c r="L136" s="32">
        <v>1854</v>
      </c>
      <c r="M136" s="33">
        <v>1520</v>
      </c>
      <c r="N136" s="32">
        <v>100</v>
      </c>
      <c r="O136" s="32">
        <v>4909</v>
      </c>
      <c r="P136" s="34">
        <v>45091</v>
      </c>
    </row>
    <row r="137" spans="1:16" ht="25" x14ac:dyDescent="0.25">
      <c r="A137" s="31">
        <v>136</v>
      </c>
      <c r="B137" s="36" t="s">
        <v>251</v>
      </c>
      <c r="C137" s="19" t="s">
        <v>152</v>
      </c>
      <c r="D137" s="19" t="s">
        <v>323</v>
      </c>
      <c r="E137" s="19" t="s">
        <v>200</v>
      </c>
      <c r="F137" s="20" t="s">
        <v>24</v>
      </c>
      <c r="G137" s="19" t="s">
        <v>290</v>
      </c>
      <c r="H137" s="20">
        <v>50000</v>
      </c>
      <c r="I137" s="32">
        <v>0</v>
      </c>
      <c r="J137" s="33">
        <v>50000</v>
      </c>
      <c r="K137" s="32">
        <v>1435</v>
      </c>
      <c r="L137" s="32">
        <v>1854</v>
      </c>
      <c r="M137" s="32">
        <v>1520</v>
      </c>
      <c r="N137" s="32">
        <v>0</v>
      </c>
      <c r="O137" s="32">
        <v>4809</v>
      </c>
      <c r="P137" s="34">
        <v>45191</v>
      </c>
    </row>
    <row r="138" spans="1:16" ht="25" x14ac:dyDescent="0.25">
      <c r="A138" s="31">
        <v>137</v>
      </c>
      <c r="B138" s="36" t="s">
        <v>324</v>
      </c>
      <c r="C138" s="19" t="s">
        <v>152</v>
      </c>
      <c r="D138" s="19" t="s">
        <v>323</v>
      </c>
      <c r="E138" s="19" t="s">
        <v>200</v>
      </c>
      <c r="F138" s="20" t="s">
        <v>21</v>
      </c>
      <c r="G138" s="19" t="s">
        <v>290</v>
      </c>
      <c r="H138" s="20">
        <v>50000</v>
      </c>
      <c r="I138" s="32">
        <v>0</v>
      </c>
      <c r="J138" s="33">
        <v>50000</v>
      </c>
      <c r="K138" s="32">
        <v>1435</v>
      </c>
      <c r="L138" s="32">
        <v>1854</v>
      </c>
      <c r="M138" s="33">
        <v>1520</v>
      </c>
      <c r="N138" s="32">
        <v>100</v>
      </c>
      <c r="O138" s="32">
        <v>4909</v>
      </c>
      <c r="P138" s="34">
        <v>45091</v>
      </c>
    </row>
    <row r="139" spans="1:16" ht="25" x14ac:dyDescent="0.25">
      <c r="A139" s="31">
        <v>138</v>
      </c>
      <c r="B139" s="36" t="s">
        <v>325</v>
      </c>
      <c r="C139" s="19" t="s">
        <v>152</v>
      </c>
      <c r="D139" s="19" t="s">
        <v>323</v>
      </c>
      <c r="E139" s="19" t="s">
        <v>200</v>
      </c>
      <c r="F139" s="20" t="s">
        <v>21</v>
      </c>
      <c r="G139" s="19" t="s">
        <v>290</v>
      </c>
      <c r="H139" s="20">
        <v>50000</v>
      </c>
      <c r="I139" s="32">
        <v>0</v>
      </c>
      <c r="J139" s="33">
        <v>50000</v>
      </c>
      <c r="K139" s="32">
        <v>1435</v>
      </c>
      <c r="L139" s="32">
        <v>1854</v>
      </c>
      <c r="M139" s="32">
        <v>1520</v>
      </c>
      <c r="N139" s="32">
        <v>100</v>
      </c>
      <c r="O139" s="32">
        <v>4909</v>
      </c>
      <c r="P139" s="34">
        <v>45091</v>
      </c>
    </row>
    <row r="140" spans="1:16" ht="25" x14ac:dyDescent="0.25">
      <c r="A140" s="31">
        <v>139</v>
      </c>
      <c r="B140" s="36" t="s">
        <v>252</v>
      </c>
      <c r="C140" s="19" t="s">
        <v>152</v>
      </c>
      <c r="D140" s="19" t="s">
        <v>323</v>
      </c>
      <c r="E140" s="19" t="s">
        <v>200</v>
      </c>
      <c r="F140" s="20" t="s">
        <v>24</v>
      </c>
      <c r="G140" s="19" t="s">
        <v>290</v>
      </c>
      <c r="H140" s="20">
        <v>50000</v>
      </c>
      <c r="I140" s="32">
        <v>0</v>
      </c>
      <c r="J140" s="33">
        <v>50000</v>
      </c>
      <c r="K140" s="32">
        <v>1435</v>
      </c>
      <c r="L140" s="32">
        <v>1854</v>
      </c>
      <c r="M140" s="33">
        <v>1520</v>
      </c>
      <c r="N140" s="32">
        <v>100</v>
      </c>
      <c r="O140" s="32">
        <v>4909</v>
      </c>
      <c r="P140" s="34">
        <v>45091</v>
      </c>
    </row>
    <row r="141" spans="1:16" ht="25" x14ac:dyDescent="0.25">
      <c r="A141" s="31">
        <v>140</v>
      </c>
      <c r="B141" s="36" t="s">
        <v>253</v>
      </c>
      <c r="C141" s="19" t="s">
        <v>152</v>
      </c>
      <c r="D141" s="19" t="s">
        <v>323</v>
      </c>
      <c r="E141" s="19" t="s">
        <v>200</v>
      </c>
      <c r="F141" s="20" t="s">
        <v>21</v>
      </c>
      <c r="G141" s="19" t="s">
        <v>290</v>
      </c>
      <c r="H141" s="20">
        <v>50000</v>
      </c>
      <c r="I141" s="32">
        <v>0</v>
      </c>
      <c r="J141" s="33">
        <v>50000</v>
      </c>
      <c r="K141" s="32">
        <v>1435</v>
      </c>
      <c r="L141" s="32">
        <v>1854</v>
      </c>
      <c r="M141" s="33">
        <v>1520</v>
      </c>
      <c r="N141" s="32">
        <v>0</v>
      </c>
      <c r="O141" s="32">
        <v>4809</v>
      </c>
      <c r="P141" s="34">
        <v>45191</v>
      </c>
    </row>
    <row r="142" spans="1:16" ht="23" x14ac:dyDescent="0.25">
      <c r="A142" s="31">
        <v>141</v>
      </c>
      <c r="B142" s="36" t="s">
        <v>326</v>
      </c>
      <c r="C142" s="19" t="s">
        <v>152</v>
      </c>
      <c r="D142" s="19" t="s">
        <v>323</v>
      </c>
      <c r="E142" s="19" t="s">
        <v>200</v>
      </c>
      <c r="F142" s="20" t="s">
        <v>21</v>
      </c>
      <c r="G142" s="19" t="s">
        <v>290</v>
      </c>
      <c r="H142" s="20">
        <v>50000</v>
      </c>
      <c r="I142" s="32">
        <v>0</v>
      </c>
      <c r="J142" s="33">
        <v>50000</v>
      </c>
      <c r="K142" s="32">
        <v>1435</v>
      </c>
      <c r="L142" s="32">
        <v>1651.48</v>
      </c>
      <c r="M142" s="32">
        <v>1520</v>
      </c>
      <c r="N142" s="32">
        <v>1350.12</v>
      </c>
      <c r="O142" s="32">
        <v>5956.5999999999995</v>
      </c>
      <c r="P142" s="34">
        <v>44043.4</v>
      </c>
    </row>
    <row r="143" spans="1:16" ht="25" x14ac:dyDescent="0.25">
      <c r="A143" s="31">
        <v>142</v>
      </c>
      <c r="B143" s="36" t="s">
        <v>256</v>
      </c>
      <c r="C143" s="19" t="s">
        <v>154</v>
      </c>
      <c r="D143" s="19" t="s">
        <v>327</v>
      </c>
      <c r="E143" s="19" t="s">
        <v>200</v>
      </c>
      <c r="F143" s="20" t="s">
        <v>21</v>
      </c>
      <c r="G143" s="19" t="s">
        <v>290</v>
      </c>
      <c r="H143" s="20">
        <v>110000</v>
      </c>
      <c r="I143" s="32">
        <v>0</v>
      </c>
      <c r="J143" s="33">
        <v>110000</v>
      </c>
      <c r="K143" s="32">
        <v>3157</v>
      </c>
      <c r="L143" s="32">
        <v>14457.62</v>
      </c>
      <c r="M143" s="33">
        <v>3344</v>
      </c>
      <c r="N143" s="32">
        <v>5100</v>
      </c>
      <c r="O143" s="32">
        <v>26058.620000000003</v>
      </c>
      <c r="P143" s="34">
        <v>83941.38</v>
      </c>
    </row>
    <row r="144" spans="1:16" ht="25" x14ac:dyDescent="0.25">
      <c r="A144" s="31">
        <v>143</v>
      </c>
      <c r="B144" s="36" t="s">
        <v>328</v>
      </c>
      <c r="C144" s="19" t="s">
        <v>154</v>
      </c>
      <c r="D144" s="19" t="s">
        <v>329</v>
      </c>
      <c r="E144" s="19" t="s">
        <v>200</v>
      </c>
      <c r="F144" s="20" t="s">
        <v>21</v>
      </c>
      <c r="G144" s="19" t="s">
        <v>290</v>
      </c>
      <c r="H144" s="20">
        <v>65000</v>
      </c>
      <c r="I144" s="32">
        <v>0</v>
      </c>
      <c r="J144" s="33">
        <v>65000</v>
      </c>
      <c r="K144" s="32">
        <v>1865.5</v>
      </c>
      <c r="L144" s="32">
        <v>4427.58</v>
      </c>
      <c r="M144" s="32">
        <v>1976</v>
      </c>
      <c r="N144" s="32">
        <v>100</v>
      </c>
      <c r="O144" s="32">
        <v>8369.08</v>
      </c>
      <c r="P144" s="34">
        <v>56630.92</v>
      </c>
    </row>
    <row r="145" spans="1:16" ht="25" x14ac:dyDescent="0.25">
      <c r="A145" s="31">
        <v>144</v>
      </c>
      <c r="B145" s="36" t="s">
        <v>254</v>
      </c>
      <c r="C145" s="19" t="s">
        <v>154</v>
      </c>
      <c r="D145" s="19" t="s">
        <v>157</v>
      </c>
      <c r="E145" s="19" t="s">
        <v>200</v>
      </c>
      <c r="F145" s="20" t="s">
        <v>21</v>
      </c>
      <c r="G145" s="19" t="s">
        <v>290</v>
      </c>
      <c r="H145" s="20">
        <v>65000</v>
      </c>
      <c r="I145" s="32">
        <v>0</v>
      </c>
      <c r="J145" s="33">
        <v>65000</v>
      </c>
      <c r="K145" s="32">
        <v>1865.5</v>
      </c>
      <c r="L145" s="32">
        <v>4427.58</v>
      </c>
      <c r="M145" s="33">
        <v>1976</v>
      </c>
      <c r="N145" s="32">
        <v>2100</v>
      </c>
      <c r="O145" s="32">
        <v>10369.08</v>
      </c>
      <c r="P145" s="34">
        <v>54630.92</v>
      </c>
    </row>
    <row r="146" spans="1:16" ht="25" x14ac:dyDescent="0.25">
      <c r="A146" s="31">
        <v>145</v>
      </c>
      <c r="B146" s="36" t="s">
        <v>255</v>
      </c>
      <c r="C146" s="19" t="s">
        <v>154</v>
      </c>
      <c r="D146" s="19" t="s">
        <v>157</v>
      </c>
      <c r="E146" s="19" t="s">
        <v>200</v>
      </c>
      <c r="F146" s="20" t="s">
        <v>21</v>
      </c>
      <c r="G146" s="19" t="s">
        <v>290</v>
      </c>
      <c r="H146" s="20">
        <v>65000</v>
      </c>
      <c r="I146" s="32">
        <v>0</v>
      </c>
      <c r="J146" s="33">
        <v>65000</v>
      </c>
      <c r="K146" s="32">
        <v>1865.5</v>
      </c>
      <c r="L146" s="32">
        <v>4427.58</v>
      </c>
      <c r="M146" s="33">
        <v>1976</v>
      </c>
      <c r="N146" s="32">
        <v>3100</v>
      </c>
      <c r="O146" s="32">
        <v>11369.08</v>
      </c>
      <c r="P146" s="34">
        <v>53630.92</v>
      </c>
    </row>
    <row r="147" spans="1:16" ht="25" x14ac:dyDescent="0.25">
      <c r="A147" s="31">
        <v>146</v>
      </c>
      <c r="B147" s="36" t="s">
        <v>257</v>
      </c>
      <c r="C147" s="19" t="s">
        <v>154</v>
      </c>
      <c r="D147" s="19" t="s">
        <v>157</v>
      </c>
      <c r="E147" s="19" t="s">
        <v>200</v>
      </c>
      <c r="F147" s="20" t="s">
        <v>24</v>
      </c>
      <c r="G147" s="19" t="s">
        <v>290</v>
      </c>
      <c r="H147" s="20">
        <v>65000</v>
      </c>
      <c r="I147" s="32">
        <v>0</v>
      </c>
      <c r="J147" s="33">
        <v>65000</v>
      </c>
      <c r="K147" s="32">
        <v>1865.5</v>
      </c>
      <c r="L147" s="32">
        <v>4427.58</v>
      </c>
      <c r="M147" s="32">
        <v>1976</v>
      </c>
      <c r="N147" s="32">
        <v>100</v>
      </c>
      <c r="O147" s="32">
        <v>8369.08</v>
      </c>
      <c r="P147" s="34">
        <v>56630.92</v>
      </c>
    </row>
    <row r="148" spans="1:16" ht="25" x14ac:dyDescent="0.25">
      <c r="A148" s="31">
        <v>147</v>
      </c>
      <c r="B148" s="36" t="s">
        <v>258</v>
      </c>
      <c r="C148" s="19" t="s">
        <v>154</v>
      </c>
      <c r="D148" s="19" t="s">
        <v>157</v>
      </c>
      <c r="E148" s="19" t="s">
        <v>200</v>
      </c>
      <c r="F148" s="20" t="s">
        <v>21</v>
      </c>
      <c r="G148" s="19" t="s">
        <v>290</v>
      </c>
      <c r="H148" s="20">
        <v>65000</v>
      </c>
      <c r="I148" s="32">
        <v>0</v>
      </c>
      <c r="J148" s="33">
        <v>65000</v>
      </c>
      <c r="K148" s="32">
        <v>1865.5</v>
      </c>
      <c r="L148" s="32">
        <v>4427.58</v>
      </c>
      <c r="M148" s="33">
        <v>1976</v>
      </c>
      <c r="N148" s="32">
        <v>100</v>
      </c>
      <c r="O148" s="32">
        <v>8369.08</v>
      </c>
      <c r="P148" s="34">
        <v>56630.92</v>
      </c>
    </row>
    <row r="149" spans="1:16" ht="23" x14ac:dyDescent="0.25">
      <c r="A149" s="31">
        <v>148</v>
      </c>
      <c r="B149" s="36" t="s">
        <v>259</v>
      </c>
      <c r="C149" s="19" t="s">
        <v>154</v>
      </c>
      <c r="D149" s="19" t="s">
        <v>157</v>
      </c>
      <c r="E149" s="19" t="s">
        <v>200</v>
      </c>
      <c r="F149" s="20" t="s">
        <v>24</v>
      </c>
      <c r="G149" s="19" t="s">
        <v>290</v>
      </c>
      <c r="H149" s="20">
        <v>65000</v>
      </c>
      <c r="I149" s="32">
        <v>0</v>
      </c>
      <c r="J149" s="33">
        <v>65000</v>
      </c>
      <c r="K149" s="32">
        <v>1865.5</v>
      </c>
      <c r="L149" s="32">
        <v>4427.58</v>
      </c>
      <c r="M149" s="32">
        <v>1976</v>
      </c>
      <c r="N149" s="32">
        <v>100</v>
      </c>
      <c r="O149" s="32">
        <v>8369.08</v>
      </c>
      <c r="P149" s="34">
        <v>56630.92</v>
      </c>
    </row>
    <row r="150" spans="1:16" ht="25" x14ac:dyDescent="0.25">
      <c r="A150" s="31">
        <v>149</v>
      </c>
      <c r="B150" s="36" t="s">
        <v>246</v>
      </c>
      <c r="C150" s="19" t="s">
        <v>116</v>
      </c>
      <c r="D150" s="19" t="s">
        <v>330</v>
      </c>
      <c r="E150" s="19" t="s">
        <v>200</v>
      </c>
      <c r="F150" s="20" t="s">
        <v>21</v>
      </c>
      <c r="G150" s="19" t="s">
        <v>290</v>
      </c>
      <c r="H150" s="20">
        <v>45000</v>
      </c>
      <c r="I150" s="32">
        <v>0</v>
      </c>
      <c r="J150" s="33">
        <v>45000</v>
      </c>
      <c r="K150" s="32">
        <v>1291.5</v>
      </c>
      <c r="L150" s="32">
        <v>4428.58</v>
      </c>
      <c r="M150" s="33">
        <v>1368</v>
      </c>
      <c r="N150" s="32">
        <v>101</v>
      </c>
      <c r="O150" s="32">
        <v>7189.08</v>
      </c>
      <c r="P150" s="34">
        <v>37810.92</v>
      </c>
    </row>
    <row r="151" spans="1:16" ht="25" x14ac:dyDescent="0.25">
      <c r="A151" s="31">
        <v>150</v>
      </c>
      <c r="B151" s="36" t="s">
        <v>247</v>
      </c>
      <c r="C151" s="19" t="s">
        <v>116</v>
      </c>
      <c r="D151" s="19" t="s">
        <v>330</v>
      </c>
      <c r="E151" s="19" t="s">
        <v>200</v>
      </c>
      <c r="F151" s="20" t="s">
        <v>24</v>
      </c>
      <c r="G151" s="19" t="s">
        <v>290</v>
      </c>
      <c r="H151" s="20">
        <v>45000</v>
      </c>
      <c r="I151" s="32">
        <v>0</v>
      </c>
      <c r="J151" s="33">
        <v>45000</v>
      </c>
      <c r="K151" s="32">
        <v>1291.5</v>
      </c>
      <c r="L151" s="32">
        <v>4429.58</v>
      </c>
      <c r="M151" s="33">
        <v>1368</v>
      </c>
      <c r="N151" s="32">
        <v>102</v>
      </c>
      <c r="O151" s="32">
        <v>7191.08</v>
      </c>
      <c r="P151" s="34">
        <v>37808.92</v>
      </c>
    </row>
    <row r="152" spans="1:16" ht="25" x14ac:dyDescent="0.25">
      <c r="A152" s="31">
        <v>151</v>
      </c>
      <c r="B152" s="36" t="s">
        <v>331</v>
      </c>
      <c r="C152" s="19" t="s">
        <v>55</v>
      </c>
      <c r="D152" s="19" t="s">
        <v>332</v>
      </c>
      <c r="E152" s="19" t="s">
        <v>200</v>
      </c>
      <c r="F152" s="20" t="s">
        <v>21</v>
      </c>
      <c r="G152" s="19" t="s">
        <v>333</v>
      </c>
      <c r="H152" s="20">
        <v>150000</v>
      </c>
      <c r="I152" s="32">
        <v>0</v>
      </c>
      <c r="J152" s="33">
        <v>150000</v>
      </c>
      <c r="K152" s="32">
        <v>4305</v>
      </c>
      <c r="L152" s="32">
        <v>23866.62</v>
      </c>
      <c r="M152" s="33">
        <v>4560</v>
      </c>
      <c r="N152" s="32">
        <v>1516</v>
      </c>
      <c r="O152" s="32">
        <v>34247.619999999995</v>
      </c>
      <c r="P152" s="34">
        <v>115752.38</v>
      </c>
    </row>
    <row r="153" spans="1:16" ht="25" x14ac:dyDescent="0.25">
      <c r="A153" s="31">
        <v>152</v>
      </c>
      <c r="B153" s="36" t="s">
        <v>115</v>
      </c>
      <c r="C153" s="19" t="s">
        <v>116</v>
      </c>
      <c r="D153" s="19" t="s">
        <v>117</v>
      </c>
      <c r="E153" s="19" t="s">
        <v>29</v>
      </c>
      <c r="F153" s="20" t="s">
        <v>21</v>
      </c>
      <c r="G153" s="19" t="s">
        <v>334</v>
      </c>
      <c r="H153" s="20">
        <v>105000</v>
      </c>
      <c r="I153" s="32">
        <v>0</v>
      </c>
      <c r="J153" s="33">
        <v>105000</v>
      </c>
      <c r="K153" s="32">
        <v>3013.5</v>
      </c>
      <c r="L153" s="32">
        <v>22448.27</v>
      </c>
      <c r="M153" s="33">
        <v>3192</v>
      </c>
      <c r="N153" s="32">
        <v>0</v>
      </c>
      <c r="O153" s="32">
        <v>28653.77</v>
      </c>
      <c r="P153" s="34">
        <v>76346.23</v>
      </c>
    </row>
    <row r="154" spans="1:16" ht="25" x14ac:dyDescent="0.25">
      <c r="A154" s="31">
        <v>153</v>
      </c>
      <c r="B154" s="36" t="s">
        <v>118</v>
      </c>
      <c r="C154" s="19" t="s">
        <v>116</v>
      </c>
      <c r="D154" s="19" t="s">
        <v>119</v>
      </c>
      <c r="E154" s="19" t="s">
        <v>29</v>
      </c>
      <c r="F154" s="20" t="s">
        <v>21</v>
      </c>
      <c r="G154" s="19" t="s">
        <v>334</v>
      </c>
      <c r="H154" s="20">
        <v>50000</v>
      </c>
      <c r="I154" s="32">
        <v>0</v>
      </c>
      <c r="J154" s="33">
        <v>50000</v>
      </c>
      <c r="K154" s="32">
        <v>1435</v>
      </c>
      <c r="L154" s="32">
        <v>10116.36</v>
      </c>
      <c r="M154" s="33">
        <v>1520</v>
      </c>
      <c r="N154" s="32">
        <v>0</v>
      </c>
      <c r="O154" s="32">
        <v>13071.36</v>
      </c>
      <c r="P154" s="34">
        <v>36928.639999999999</v>
      </c>
    </row>
    <row r="155" spans="1:16" ht="25" x14ac:dyDescent="0.25">
      <c r="A155" s="31">
        <v>154</v>
      </c>
      <c r="B155" s="36" t="s">
        <v>134</v>
      </c>
      <c r="C155" s="19" t="s">
        <v>116</v>
      </c>
      <c r="D155" s="19" t="s">
        <v>129</v>
      </c>
      <c r="E155" s="19" t="s">
        <v>32</v>
      </c>
      <c r="F155" s="20" t="s">
        <v>21</v>
      </c>
      <c r="G155" s="19" t="s">
        <v>334</v>
      </c>
      <c r="H155" s="20">
        <v>10000</v>
      </c>
      <c r="I155" s="32">
        <v>0</v>
      </c>
      <c r="J155" s="33">
        <v>10000</v>
      </c>
      <c r="K155" s="32">
        <v>287</v>
      </c>
      <c r="L155" s="32">
        <v>1148.33</v>
      </c>
      <c r="M155" s="33">
        <v>304</v>
      </c>
      <c r="N155" s="32">
        <v>0</v>
      </c>
      <c r="O155" s="32">
        <v>1739.33</v>
      </c>
      <c r="P155" s="34">
        <v>8260.67</v>
      </c>
    </row>
    <row r="156" spans="1:16" x14ac:dyDescent="0.25">
      <c r="A156" s="31">
        <v>155</v>
      </c>
      <c r="B156" s="36" t="s">
        <v>78</v>
      </c>
      <c r="C156" s="19" t="s">
        <v>79</v>
      </c>
      <c r="D156" s="19" t="s">
        <v>80</v>
      </c>
      <c r="E156" s="19" t="s">
        <v>29</v>
      </c>
      <c r="F156" s="20" t="s">
        <v>21</v>
      </c>
      <c r="G156" s="19" t="s">
        <v>334</v>
      </c>
      <c r="H156" s="20">
        <v>30000</v>
      </c>
      <c r="I156" s="32">
        <v>0</v>
      </c>
      <c r="J156" s="33">
        <v>30000</v>
      </c>
      <c r="K156" s="32">
        <v>861</v>
      </c>
      <c r="L156" s="32">
        <v>7056.75</v>
      </c>
      <c r="M156" s="33">
        <v>912</v>
      </c>
      <c r="N156" s="32">
        <v>0</v>
      </c>
      <c r="O156" s="32">
        <v>8829.75</v>
      </c>
      <c r="P156" s="34">
        <v>21170.25</v>
      </c>
    </row>
    <row r="157" spans="1:16" ht="25" x14ac:dyDescent="0.25">
      <c r="A157" s="31">
        <v>156</v>
      </c>
      <c r="B157" s="36" t="s">
        <v>86</v>
      </c>
      <c r="C157" s="19" t="s">
        <v>84</v>
      </c>
      <c r="D157" s="19" t="s">
        <v>87</v>
      </c>
      <c r="E157" s="19" t="s">
        <v>32</v>
      </c>
      <c r="F157" s="20" t="s">
        <v>21</v>
      </c>
      <c r="G157" s="19" t="s">
        <v>334</v>
      </c>
      <c r="H157" s="20">
        <v>10000</v>
      </c>
      <c r="I157" s="32">
        <v>0</v>
      </c>
      <c r="J157" s="33">
        <v>10000</v>
      </c>
      <c r="K157" s="32">
        <v>287</v>
      </c>
      <c r="L157" s="32">
        <v>1148.33</v>
      </c>
      <c r="M157" s="33">
        <v>304</v>
      </c>
      <c r="N157" s="32">
        <v>0</v>
      </c>
      <c r="O157" s="32">
        <v>1739.33</v>
      </c>
      <c r="P157" s="34">
        <v>8260.67</v>
      </c>
    </row>
    <row r="158" spans="1:16" ht="25" x14ac:dyDescent="0.25">
      <c r="A158" s="31">
        <v>157</v>
      </c>
      <c r="B158" s="36" t="s">
        <v>54</v>
      </c>
      <c r="C158" s="19" t="s">
        <v>55</v>
      </c>
      <c r="D158" s="19" t="s">
        <v>56</v>
      </c>
      <c r="E158" s="19" t="s">
        <v>29</v>
      </c>
      <c r="F158" s="20" t="s">
        <v>21</v>
      </c>
      <c r="G158" s="19" t="s">
        <v>334</v>
      </c>
      <c r="H158" s="20">
        <v>5000</v>
      </c>
      <c r="I158" s="32">
        <v>0</v>
      </c>
      <c r="J158" s="33">
        <v>5000</v>
      </c>
      <c r="K158" s="32">
        <v>143.5</v>
      </c>
      <c r="L158" s="32">
        <v>705.67</v>
      </c>
      <c r="M158" s="33">
        <v>152</v>
      </c>
      <c r="N158" s="32">
        <v>0</v>
      </c>
      <c r="O158" s="32">
        <v>1001.17</v>
      </c>
      <c r="P158" s="34">
        <v>3998.83</v>
      </c>
    </row>
    <row r="159" spans="1:16" ht="25" x14ac:dyDescent="0.25">
      <c r="A159" s="31">
        <v>158</v>
      </c>
      <c r="B159" s="36" t="s">
        <v>57</v>
      </c>
      <c r="C159" s="19" t="s">
        <v>55</v>
      </c>
      <c r="D159" s="19" t="s">
        <v>56</v>
      </c>
      <c r="E159" s="19" t="s">
        <v>32</v>
      </c>
      <c r="F159" s="20" t="s">
        <v>21</v>
      </c>
      <c r="G159" s="19" t="s">
        <v>334</v>
      </c>
      <c r="H159" s="20">
        <v>5000</v>
      </c>
      <c r="I159" s="32">
        <v>0</v>
      </c>
      <c r="J159" s="33">
        <v>5000</v>
      </c>
      <c r="K159" s="32">
        <v>143.5</v>
      </c>
      <c r="L159" s="32">
        <v>705.67</v>
      </c>
      <c r="M159" s="33">
        <v>152</v>
      </c>
      <c r="N159" s="32">
        <v>0</v>
      </c>
      <c r="O159" s="32">
        <v>1001.17</v>
      </c>
      <c r="P159" s="34">
        <v>3998.83</v>
      </c>
    </row>
    <row r="160" spans="1:16" ht="25" x14ac:dyDescent="0.25">
      <c r="A160" s="31">
        <v>159</v>
      </c>
      <c r="B160" s="36" t="s">
        <v>58</v>
      </c>
      <c r="C160" s="19" t="s">
        <v>55</v>
      </c>
      <c r="D160" s="19" t="s">
        <v>59</v>
      </c>
      <c r="E160" s="19" t="s">
        <v>32</v>
      </c>
      <c r="F160" s="20" t="s">
        <v>24</v>
      </c>
      <c r="G160" s="19" t="s">
        <v>334</v>
      </c>
      <c r="H160" s="20">
        <v>10000</v>
      </c>
      <c r="I160" s="32">
        <v>0</v>
      </c>
      <c r="J160" s="33">
        <v>10000</v>
      </c>
      <c r="K160" s="32">
        <v>287</v>
      </c>
      <c r="L160" s="32">
        <v>1148.33</v>
      </c>
      <c r="M160" s="33">
        <v>304</v>
      </c>
      <c r="N160" s="32">
        <v>0</v>
      </c>
      <c r="O160" s="32">
        <v>1739.33</v>
      </c>
      <c r="P160" s="34">
        <v>8260.67</v>
      </c>
    </row>
    <row r="161" spans="1:16" ht="25" x14ac:dyDescent="0.25">
      <c r="A161" s="31">
        <v>160</v>
      </c>
      <c r="B161" s="36" t="s">
        <v>153</v>
      </c>
      <c r="C161" s="19" t="s">
        <v>154</v>
      </c>
      <c r="D161" s="19" t="s">
        <v>155</v>
      </c>
      <c r="E161" s="19" t="s">
        <v>32</v>
      </c>
      <c r="F161" s="20" t="s">
        <v>21</v>
      </c>
      <c r="G161" s="19" t="s">
        <v>334</v>
      </c>
      <c r="H161" s="20">
        <v>40000</v>
      </c>
      <c r="I161" s="32">
        <v>0</v>
      </c>
      <c r="J161" s="33">
        <v>40000</v>
      </c>
      <c r="K161" s="32">
        <v>1148</v>
      </c>
      <c r="L161" s="32">
        <v>9409</v>
      </c>
      <c r="M161" s="33">
        <v>1216</v>
      </c>
      <c r="N161" s="32">
        <v>0</v>
      </c>
      <c r="O161" s="32">
        <v>11773</v>
      </c>
      <c r="P161" s="34">
        <v>28227</v>
      </c>
    </row>
    <row r="162" spans="1:16" ht="25" x14ac:dyDescent="0.25">
      <c r="A162" s="37">
        <v>161</v>
      </c>
      <c r="B162" s="38" t="s">
        <v>158</v>
      </c>
      <c r="C162" s="39" t="s">
        <v>154</v>
      </c>
      <c r="D162" s="39" t="s">
        <v>157</v>
      </c>
      <c r="E162" s="39" t="s">
        <v>32</v>
      </c>
      <c r="F162" s="40" t="s">
        <v>21</v>
      </c>
      <c r="G162" s="39" t="s">
        <v>334</v>
      </c>
      <c r="H162" s="40">
        <v>15000</v>
      </c>
      <c r="I162" s="41">
        <v>0</v>
      </c>
      <c r="J162" s="42">
        <v>15000</v>
      </c>
      <c r="K162" s="41">
        <v>430.5</v>
      </c>
      <c r="L162" s="41">
        <v>1854</v>
      </c>
      <c r="M162" s="42">
        <v>456</v>
      </c>
      <c r="N162" s="41">
        <v>0</v>
      </c>
      <c r="O162" s="41">
        <v>2740.5</v>
      </c>
      <c r="P162" s="43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Nomina Fijos Marzo  2025</vt:lpstr>
      <vt:lpstr>Nomina Vigilancia Marzo  2025</vt:lpstr>
      <vt:lpstr>Nomina Interinato Marzo  2025</vt:lpstr>
      <vt:lpstr>Nomina Temporales Marzo  2025</vt:lpstr>
      <vt:lpstr>Nomina Pension Marzo   2025</vt:lpstr>
      <vt:lpstr>Base de Datos</vt:lpstr>
      <vt:lpstr>'Nomina Fijos Marzo  2025'!Área_de_impresión</vt:lpstr>
      <vt:lpstr>'Nomina Temporales Marzo  2025'!Área_de_impresión</vt:lpstr>
      <vt:lpstr>'Nomina Vigilancia Marzo  2025'!Área_de_impresión</vt:lpstr>
      <vt:lpstr>'Nomina Fijos Marzo  2025'!BaseDeDatos</vt:lpstr>
      <vt:lpstr>BaseDeDatos</vt:lpstr>
      <vt:lpstr>'Nomina Fijos Marzo  2025'!Títulos_a_imprimir</vt:lpstr>
      <vt:lpstr>'Nomina Temporales Marzo  2025'!Títulos_a_imprimir</vt:lpstr>
      <vt:lpstr>'Nomina Vigilancia Marzo  2025'!Títulos_a_imprimir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Liliam Elizabeth  Báez De Gómez</cp:lastModifiedBy>
  <cp:revision/>
  <cp:lastPrinted>2025-02-21T17:30:29Z</cp:lastPrinted>
  <dcterms:created xsi:type="dcterms:W3CDTF">2017-10-11T04:49:31Z</dcterms:created>
  <dcterms:modified xsi:type="dcterms:W3CDTF">2025-03-24T12:50:33Z</dcterms:modified>
  <cp:category/>
  <cp:contentStatus/>
</cp:coreProperties>
</file>