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0" documentId="8_{670D6C4A-26C4-475B-A1CD-DF1A8157D3AE}" xr6:coauthVersionLast="47" xr6:coauthVersionMax="47" xr10:uidLastSave="{00000000-0000-0000-0000-000000000000}"/>
  <bookViews>
    <workbookView xWindow="-110" yWindow="-110" windowWidth="19420" windowHeight="10420" tabRatio="597" firstSheet="3" activeTab="4" xr2:uid="{00000000-000D-0000-FFFF-FFFF00000000}"/>
  </bookViews>
  <sheets>
    <sheet name="Nomina Fijos Mayo  2025" sheetId="21" r:id="rId1"/>
    <sheet name="Nomina Vigilancia Mayo  2025" sheetId="11" r:id="rId2"/>
    <sheet name="Nomina Interinato Mayo   2025" sheetId="15" r:id="rId3"/>
    <sheet name="Nomina Temporales Mayo  2025" sheetId="20" r:id="rId4"/>
    <sheet name="Nomina Pension Mayo    2025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Mayo   2025'!$B$15:$P$30</definedName>
    <definedName name="_xlnm._FilterDatabase" localSheetId="3" hidden="1">'Nomina Temporales Mayo  2025'!$A$8:$R$9</definedName>
    <definedName name="_xlnm.Print_Area" localSheetId="0">'Nomina Fijos Mayo  2025'!$A$1:$P$131</definedName>
    <definedName name="_xlnm.Print_Area" localSheetId="3">'Nomina Temporales Mayo  2025'!$B$1:$R$88</definedName>
    <definedName name="_xlnm.Print_Area" localSheetId="1">'Nomina Vigilancia Mayo  2025'!$B$1:$P$27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Mayo  2025'!$1:$9</definedName>
    <definedName name="_xlnm.Print_Titles" localSheetId="3">'Nomina Temporales Mayo  2025'!$1:$9</definedName>
    <definedName name="_xlnm.Print_Titles" localSheetId="1">'Nomina Vigilancia Mayo  2025'!$1:$11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20" l="1"/>
  <c r="R59" i="20" s="1"/>
  <c r="Q58" i="20"/>
  <c r="R58" i="20" s="1"/>
  <c r="R38" i="20"/>
  <c r="Q13" i="20"/>
  <c r="R13" i="20" s="1"/>
  <c r="P20" i="11"/>
  <c r="L20" i="11"/>
  <c r="H20" i="11"/>
  <c r="J75" i="21"/>
  <c r="L75" i="21"/>
  <c r="L15" i="21"/>
  <c r="N75" i="21" l="1"/>
  <c r="O75" i="21" s="1"/>
  <c r="Q14" i="20"/>
  <c r="R14" i="20" s="1"/>
  <c r="M104" i="21"/>
  <c r="K104" i="21"/>
  <c r="I60" i="21"/>
  <c r="J60" i="21"/>
  <c r="L60" i="21"/>
  <c r="R26" i="20"/>
  <c r="I103" i="21"/>
  <c r="L103" i="21"/>
  <c r="N103" i="21" s="1"/>
  <c r="L13" i="21"/>
  <c r="L17" i="21"/>
  <c r="L18" i="21"/>
  <c r="L19" i="21"/>
  <c r="L23" i="21"/>
  <c r="L25" i="21"/>
  <c r="L27" i="21"/>
  <c r="L28" i="21"/>
  <c r="L29" i="21"/>
  <c r="L32" i="21"/>
  <c r="N32" i="21" s="1"/>
  <c r="O32" i="21" s="1"/>
  <c r="L33" i="21"/>
  <c r="L34" i="21"/>
  <c r="L35" i="21"/>
  <c r="L37" i="21"/>
  <c r="L38" i="21"/>
  <c r="L40" i="21"/>
  <c r="L41" i="21"/>
  <c r="L42" i="21"/>
  <c r="L43" i="21"/>
  <c r="L44" i="21"/>
  <c r="L45" i="21"/>
  <c r="L46" i="21"/>
  <c r="L47" i="21"/>
  <c r="L48" i="21"/>
  <c r="L50" i="21"/>
  <c r="L51" i="21"/>
  <c r="L52" i="21"/>
  <c r="L53" i="21"/>
  <c r="L55" i="21"/>
  <c r="L56" i="21"/>
  <c r="L57" i="21"/>
  <c r="L58" i="21"/>
  <c r="L59" i="21"/>
  <c r="L61" i="21"/>
  <c r="L62" i="21"/>
  <c r="L63" i="21"/>
  <c r="L64" i="21"/>
  <c r="L66" i="21"/>
  <c r="L67" i="21"/>
  <c r="L69" i="21"/>
  <c r="L70" i="21"/>
  <c r="L71" i="21"/>
  <c r="L72" i="21"/>
  <c r="L74" i="21"/>
  <c r="L76" i="21"/>
  <c r="L78" i="21"/>
  <c r="L79" i="21"/>
  <c r="L80" i="21"/>
  <c r="L81" i="21"/>
  <c r="L82" i="21"/>
  <c r="L85" i="21"/>
  <c r="L86" i="21"/>
  <c r="L87" i="21"/>
  <c r="L88" i="21"/>
  <c r="L89" i="21"/>
  <c r="L90" i="21"/>
  <c r="L92" i="21"/>
  <c r="L93" i="21"/>
  <c r="L94" i="21"/>
  <c r="L95" i="21"/>
  <c r="L97" i="21"/>
  <c r="L98" i="21"/>
  <c r="L99" i="21"/>
  <c r="L100" i="21"/>
  <c r="L101" i="21"/>
  <c r="N11" i="21"/>
  <c r="N12" i="21"/>
  <c r="N14" i="21"/>
  <c r="N26" i="21"/>
  <c r="N30" i="21"/>
  <c r="N31" i="21"/>
  <c r="N54" i="21"/>
  <c r="N91" i="21"/>
  <c r="N102" i="21"/>
  <c r="I23" i="21"/>
  <c r="J23" i="21"/>
  <c r="I63" i="21"/>
  <c r="I70" i="21"/>
  <c r="O70" i="21" s="1"/>
  <c r="J70" i="21"/>
  <c r="P81" i="20"/>
  <c r="M81" i="20"/>
  <c r="J81" i="20"/>
  <c r="Q61" i="20"/>
  <c r="Q17" i="20"/>
  <c r="R17" i="20" s="1"/>
  <c r="N21" i="22"/>
  <c r="M21" i="22"/>
  <c r="L21" i="22"/>
  <c r="J21" i="22"/>
  <c r="I21" i="22"/>
  <c r="H21" i="22"/>
  <c r="K20" i="22"/>
  <c r="K21" i="22" s="1"/>
  <c r="Q21" i="20"/>
  <c r="R21" i="20" s="1"/>
  <c r="I44" i="21"/>
  <c r="J44" i="21"/>
  <c r="O81" i="20"/>
  <c r="I61" i="21"/>
  <c r="J61" i="21"/>
  <c r="R80" i="20"/>
  <c r="Q74" i="20"/>
  <c r="R74" i="20" s="1"/>
  <c r="I52" i="21"/>
  <c r="J52" i="21"/>
  <c r="J15" i="21"/>
  <c r="I89" i="21"/>
  <c r="J89" i="21"/>
  <c r="J34" i="21"/>
  <c r="J33" i="21"/>
  <c r="Q73" i="20"/>
  <c r="R73" i="20" s="1"/>
  <c r="I88" i="21"/>
  <c r="J88" i="21"/>
  <c r="I68" i="21"/>
  <c r="J68" i="21"/>
  <c r="I69" i="21"/>
  <c r="J69" i="21"/>
  <c r="J43" i="21"/>
  <c r="I29" i="21"/>
  <c r="J29" i="21"/>
  <c r="J100" i="21"/>
  <c r="G104" i="21"/>
  <c r="H104" i="21"/>
  <c r="N21" i="21"/>
  <c r="Q67" i="20"/>
  <c r="R67" i="20" s="1"/>
  <c r="Q53" i="20"/>
  <c r="R53" i="20" s="1"/>
  <c r="Q34" i="20"/>
  <c r="R34" i="20" s="1"/>
  <c r="Q32" i="20"/>
  <c r="R32" i="20" s="1"/>
  <c r="Q16" i="20"/>
  <c r="R16" i="20" s="1"/>
  <c r="Q15" i="20"/>
  <c r="R15" i="20" s="1"/>
  <c r="Q12" i="20"/>
  <c r="R12" i="20" s="1"/>
  <c r="J13" i="21"/>
  <c r="I46" i="21"/>
  <c r="J46" i="21"/>
  <c r="N81" i="20"/>
  <c r="J48" i="21"/>
  <c r="I48" i="21"/>
  <c r="J76" i="21"/>
  <c r="I76" i="21"/>
  <c r="J74" i="21"/>
  <c r="I74" i="21"/>
  <c r="J73" i="21"/>
  <c r="I73" i="21"/>
  <c r="J55" i="21"/>
  <c r="I55" i="21"/>
  <c r="I19" i="21"/>
  <c r="J18" i="21"/>
  <c r="Q72" i="20"/>
  <c r="R72" i="20" s="1"/>
  <c r="Q70" i="20"/>
  <c r="R70" i="20" s="1"/>
  <c r="I102" i="21"/>
  <c r="Q29" i="20"/>
  <c r="R29" i="20" s="1"/>
  <c r="Q66" i="20"/>
  <c r="R66" i="20" s="1"/>
  <c r="Q69" i="20"/>
  <c r="R69" i="20" s="1"/>
  <c r="Q20" i="20"/>
  <c r="R20" i="20" s="1"/>
  <c r="I93" i="21"/>
  <c r="J93" i="21"/>
  <c r="J101" i="21"/>
  <c r="I101" i="21"/>
  <c r="J99" i="21"/>
  <c r="I99" i="21"/>
  <c r="J97" i="21"/>
  <c r="J96" i="21"/>
  <c r="J95" i="21"/>
  <c r="J92" i="21"/>
  <c r="I92" i="21"/>
  <c r="I90" i="21"/>
  <c r="J87" i="21"/>
  <c r="I87" i="21"/>
  <c r="J86" i="21"/>
  <c r="I86" i="21"/>
  <c r="J85" i="21"/>
  <c r="I85" i="21"/>
  <c r="J84" i="21"/>
  <c r="J83" i="21"/>
  <c r="I83" i="21"/>
  <c r="J82" i="21"/>
  <c r="I82" i="21"/>
  <c r="J81" i="21"/>
  <c r="I81" i="21"/>
  <c r="J80" i="21"/>
  <c r="I80" i="21"/>
  <c r="J79" i="21"/>
  <c r="I79" i="21"/>
  <c r="J78" i="21"/>
  <c r="I78" i="21"/>
  <c r="J77" i="21"/>
  <c r="I77" i="21"/>
  <c r="J72" i="21"/>
  <c r="I72" i="21"/>
  <c r="J71" i="21"/>
  <c r="I71" i="21"/>
  <c r="J67" i="21"/>
  <c r="I67" i="21"/>
  <c r="J66" i="21"/>
  <c r="I66" i="21"/>
  <c r="J65" i="21"/>
  <c r="I65" i="21"/>
  <c r="O65" i="21" s="1"/>
  <c r="J64" i="21"/>
  <c r="I64" i="21"/>
  <c r="O64" i="21" s="1"/>
  <c r="J63" i="21"/>
  <c r="J62" i="21"/>
  <c r="I62" i="21"/>
  <c r="J59" i="21"/>
  <c r="I59" i="21"/>
  <c r="J58" i="21"/>
  <c r="I58" i="21"/>
  <c r="J57" i="21"/>
  <c r="I57" i="21"/>
  <c r="J56" i="21"/>
  <c r="I56" i="21"/>
  <c r="J53" i="21"/>
  <c r="I53" i="21"/>
  <c r="I51" i="21"/>
  <c r="J50" i="21"/>
  <c r="I50" i="21"/>
  <c r="J49" i="21"/>
  <c r="I49" i="21"/>
  <c r="J47" i="21"/>
  <c r="I47" i="21"/>
  <c r="J45" i="21"/>
  <c r="I45" i="21"/>
  <c r="J42" i="21"/>
  <c r="I42" i="21"/>
  <c r="J41" i="21"/>
  <c r="I41" i="21"/>
  <c r="J40" i="21"/>
  <c r="I40" i="21"/>
  <c r="I39" i="21"/>
  <c r="J38" i="21"/>
  <c r="I38" i="21"/>
  <c r="J37" i="21"/>
  <c r="I37" i="21"/>
  <c r="J35" i="21"/>
  <c r="I35" i="21"/>
  <c r="J28" i="21"/>
  <c r="I28" i="21"/>
  <c r="I27" i="21"/>
  <c r="J25" i="21"/>
  <c r="J24" i="21"/>
  <c r="J16" i="21"/>
  <c r="Q65" i="20"/>
  <c r="R65" i="20" s="1"/>
  <c r="J20" i="11"/>
  <c r="H30" i="15"/>
  <c r="I30" i="15"/>
  <c r="J30" i="15"/>
  <c r="K30" i="15"/>
  <c r="M30" i="15"/>
  <c r="P29" i="15"/>
  <c r="Q54" i="20"/>
  <c r="R54" i="20" s="1"/>
  <c r="Q56" i="20"/>
  <c r="R56" i="20" s="1"/>
  <c r="Q57" i="20"/>
  <c r="R57" i="20" s="1"/>
  <c r="Q22" i="20"/>
  <c r="R22" i="20" s="1"/>
  <c r="Q23" i="20"/>
  <c r="R23" i="20" s="1"/>
  <c r="Q24" i="20"/>
  <c r="R24" i="20" s="1"/>
  <c r="Q28" i="20"/>
  <c r="R28" i="20" s="1"/>
  <c r="Q31" i="20"/>
  <c r="R31" i="20" s="1"/>
  <c r="Q36" i="20"/>
  <c r="R36" i="20" s="1"/>
  <c r="Q39" i="20"/>
  <c r="R39" i="20" s="1"/>
  <c r="Q40" i="20"/>
  <c r="R40" i="20" s="1"/>
  <c r="Q41" i="20"/>
  <c r="R41" i="20" s="1"/>
  <c r="Q46" i="20"/>
  <c r="R46" i="20" s="1"/>
  <c r="Q49" i="20"/>
  <c r="R49" i="20" s="1"/>
  <c r="Q51" i="20"/>
  <c r="R51" i="20" s="1"/>
  <c r="Q60" i="20"/>
  <c r="R60" i="20" s="1"/>
  <c r="Q63" i="20"/>
  <c r="R63" i="20" s="1"/>
  <c r="Q64" i="20"/>
  <c r="R64" i="20" s="1"/>
  <c r="Q68" i="20"/>
  <c r="R68" i="20" s="1"/>
  <c r="Q75" i="20"/>
  <c r="R75" i="20" s="1"/>
  <c r="R76" i="20"/>
  <c r="Q77" i="20"/>
  <c r="R77" i="20" s="1"/>
  <c r="Q78" i="20"/>
  <c r="R78" i="20" s="1"/>
  <c r="Q79" i="20"/>
  <c r="R79" i="20" s="1"/>
  <c r="K81" i="20"/>
  <c r="I20" i="11"/>
  <c r="O20" i="11"/>
  <c r="N20" i="11"/>
  <c r="M20" i="11"/>
  <c r="K20" i="11"/>
  <c r="Q11" i="20"/>
  <c r="R11" i="20" s="1"/>
  <c r="L81" i="20"/>
  <c r="N60" i="21" l="1"/>
  <c r="O60" i="21" s="1"/>
  <c r="O103" i="21"/>
  <c r="I104" i="21"/>
  <c r="L104" i="21"/>
  <c r="N16" i="21"/>
  <c r="O16" i="21" s="1"/>
  <c r="N24" i="21"/>
  <c r="O24" i="21" s="1"/>
  <c r="N84" i="21"/>
  <c r="O84" i="21" s="1"/>
  <c r="N94" i="21"/>
  <c r="O94" i="21" s="1"/>
  <c r="N23" i="21"/>
  <c r="O23" i="21" s="1"/>
  <c r="O20" i="22"/>
  <c r="O21" i="22" s="1"/>
  <c r="N96" i="21"/>
  <c r="O96" i="21" s="1"/>
  <c r="N44" i="21"/>
  <c r="O44" i="21" s="1"/>
  <c r="Q81" i="20"/>
  <c r="N61" i="21"/>
  <c r="O61" i="21" s="1"/>
  <c r="N52" i="21"/>
  <c r="O52" i="21" s="1"/>
  <c r="N15" i="21"/>
  <c r="O15" i="21" s="1"/>
  <c r="O14" i="21"/>
  <c r="N89" i="21"/>
  <c r="O89" i="21" s="1"/>
  <c r="N34" i="21"/>
  <c r="O34" i="21" s="1"/>
  <c r="N33" i="21"/>
  <c r="N88" i="21"/>
  <c r="O88" i="21" s="1"/>
  <c r="N68" i="21"/>
  <c r="O68" i="21" s="1"/>
  <c r="N69" i="21"/>
  <c r="O69" i="21" s="1"/>
  <c r="N43" i="21"/>
  <c r="O43" i="21" s="1"/>
  <c r="N29" i="21"/>
  <c r="O29" i="21" s="1"/>
  <c r="N100" i="21"/>
  <c r="O100" i="21" s="1"/>
  <c r="J104" i="21"/>
  <c r="N47" i="21"/>
  <c r="O47" i="21" s="1"/>
  <c r="N59" i="21"/>
  <c r="O59" i="21" s="1"/>
  <c r="N74" i="21"/>
  <c r="O46" i="21"/>
  <c r="N35" i="21"/>
  <c r="O35" i="21" s="1"/>
  <c r="O77" i="21"/>
  <c r="O13" i="21"/>
  <c r="N48" i="21"/>
  <c r="O48" i="21" s="1"/>
  <c r="N76" i="21"/>
  <c r="O76" i="21" s="1"/>
  <c r="N73" i="21"/>
  <c r="O73" i="21" s="1"/>
  <c r="N55" i="21"/>
  <c r="O55" i="21" s="1"/>
  <c r="O30" i="21"/>
  <c r="N18" i="21"/>
  <c r="O18" i="21" s="1"/>
  <c r="O17" i="21"/>
  <c r="N19" i="21"/>
  <c r="O19" i="21" s="1"/>
  <c r="O102" i="21"/>
  <c r="N93" i="21"/>
  <c r="O93" i="21" s="1"/>
  <c r="N50" i="21"/>
  <c r="O50" i="21" s="1"/>
  <c r="N58" i="21"/>
  <c r="O58" i="21" s="1"/>
  <c r="N72" i="21"/>
  <c r="O72" i="21" s="1"/>
  <c r="O90" i="21"/>
  <c r="N71" i="21"/>
  <c r="O71" i="21" s="1"/>
  <c r="O54" i="21"/>
  <c r="N99" i="21"/>
  <c r="O99" i="21" s="1"/>
  <c r="N28" i="21"/>
  <c r="O28" i="21" s="1"/>
  <c r="N62" i="21"/>
  <c r="O62" i="21" s="1"/>
  <c r="N66" i="21"/>
  <c r="O66" i="21" s="1"/>
  <c r="N87" i="21"/>
  <c r="O87" i="21" s="1"/>
  <c r="N53" i="21"/>
  <c r="O91" i="21"/>
  <c r="N83" i="21"/>
  <c r="O83" i="21" s="1"/>
  <c r="N81" i="21"/>
  <c r="O81" i="21" s="1"/>
  <c r="O12" i="21"/>
  <c r="N57" i="21"/>
  <c r="O57" i="21" s="1"/>
  <c r="N63" i="21"/>
  <c r="O63" i="21" s="1"/>
  <c r="N67" i="21"/>
  <c r="O67" i="21" s="1"/>
  <c r="N25" i="21"/>
  <c r="O25" i="21" s="1"/>
  <c r="N41" i="21"/>
  <c r="O41" i="21" s="1"/>
  <c r="N49" i="21"/>
  <c r="O49" i="21" s="1"/>
  <c r="N27" i="21"/>
  <c r="O27" i="21" s="1"/>
  <c r="N20" i="21"/>
  <c r="O20" i="21" s="1"/>
  <c r="N92" i="21"/>
  <c r="O92" i="21" s="1"/>
  <c r="N56" i="21"/>
  <c r="O56" i="21" s="1"/>
  <c r="N80" i="21"/>
  <c r="O80" i="21" s="1"/>
  <c r="N85" i="21"/>
  <c r="O85" i="21" s="1"/>
  <c r="N101" i="21"/>
  <c r="O101" i="21" s="1"/>
  <c r="N38" i="21"/>
  <c r="O38" i="21" s="1"/>
  <c r="N40" i="21"/>
  <c r="O40" i="21" s="1"/>
  <c r="O21" i="21"/>
  <c r="O31" i="21"/>
  <c r="O11" i="21"/>
  <c r="O26" i="21"/>
  <c r="O42" i="21"/>
  <c r="O78" i="21"/>
  <c r="N95" i="21"/>
  <c r="O95" i="21" s="1"/>
  <c r="N45" i="21"/>
  <c r="O45" i="21" s="1"/>
  <c r="O51" i="21"/>
  <c r="N79" i="21"/>
  <c r="O79" i="21" s="1"/>
  <c r="O39" i="21"/>
  <c r="R52" i="20"/>
  <c r="R81" i="20" s="1"/>
  <c r="O53" i="21" l="1"/>
  <c r="P20" i="22"/>
  <c r="P21" i="22" s="1"/>
  <c r="O33" i="21"/>
  <c r="N97" i="21"/>
  <c r="O97" i="21" s="1"/>
  <c r="N98" i="21" l="1"/>
  <c r="O17" i="15"/>
  <c r="P17" i="15" s="1"/>
  <c r="O18" i="15"/>
  <c r="P18" i="15" s="1"/>
  <c r="O19" i="15"/>
  <c r="P19" i="15" s="1"/>
  <c r="P20" i="15"/>
  <c r="O23" i="15"/>
  <c r="P23" i="15" s="1"/>
  <c r="N30" i="15"/>
  <c r="L30" i="15"/>
  <c r="O98" i="21" l="1"/>
  <c r="O30" i="15"/>
  <c r="P30" i="15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  <c r="N10" i="21"/>
  <c r="O10" i="21" s="1"/>
  <c r="O104" i="21" s="1"/>
  <c r="N104" i="21" l="1"/>
</calcChain>
</file>

<file path=xl/sharedStrings.xml><?xml version="1.0" encoding="utf-8"?>
<sst xmlns="http://schemas.openxmlformats.org/spreadsheetml/2006/main" count="2057" uniqueCount="562">
  <si>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</si>
  <si>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</si>
  <si>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</si>
  <si>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</si>
  <si>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</si>
  <si>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</si>
  <si>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</si>
  <si>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</si>
  <si>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</si>
  <si>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</si>
  <si>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</si>
  <si>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</si>
  <si>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</si>
  <si>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</si>
  <si>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</si>
  <si>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</si>
  <si>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</si>
  <si>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</si>
  <si>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</si>
  <si>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</si>
  <si>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</si>
  <si>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</si>
  <si>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</si>
  <si>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</si>
  <si>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</si>
  <si>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</si>
  <si>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</si>
  <si>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</si>
  <si>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</si>
  <si>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</si>
  <si>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</si>
  <si>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</si>
  <si>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</si>
  <si>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</si>
  <si>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</si>
  <si>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</si>
  <si>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</si>
  <si>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</si>
  <si>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</si>
  <si>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</si>
  <si>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</si>
  <si>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</si>
  <si>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</si>
  <si>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</si>
  <si>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</si>
  <si>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</si>
  <si>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</si>
  <si>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</si>
  <si>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</si>
  <si>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</si>
  <si>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</si>
  <si>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</si>
  <si>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</si>
  <si>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</si>
  <si>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</si>
  <si>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</si>
  <si>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</si>
  <si>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</si>
  <si>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</si>
  <si>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</si>
  <si>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</si>
  <si>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</si>
  <si>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</si>
  <si>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</si>
  <si>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</si>
  <si>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</si>
  <si>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</si>
  <si>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</si>
  <si>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</si>
  <si>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</si>
  <si>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</si>
  <si>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</si>
  <si>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</si>
  <si>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</si>
  <si>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</si>
  <si>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</si>
  <si>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</si>
  <si>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</si>
  <si>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</si>
  <si>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</si>
  <si>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</si>
  <si>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</si>
  <si>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</si>
  <si>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</si>
  <si>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</si>
  <si>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</si>
  <si>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</si>
  <si>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</si>
  <si>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</si>
  <si>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</si>
  <si>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</si>
  <si>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</si>
  <si>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</si>
  <si>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</si>
  <si>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</si>
  <si>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</si>
  <si>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</si>
  <si>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</si>
  <si>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</si>
  <si>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</si>
  <si>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</si>
  <si>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</si>
  <si>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</si>
  <si>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</si>
  <si>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</si>
  <si>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</si>
  <si>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</si>
  <si>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</si>
  <si>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</si>
  <si>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</si>
  <si>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</si>
  <si>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</si>
  <si>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</si>
  <si>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</si>
  <si>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</si>
  <si>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</si>
  <si>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</si>
  <si>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</si>
  <si>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</si>
  <si>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</si>
  <si>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</si>
  <si>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</si>
  <si>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</si>
  <si>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</si>
  <si>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</si>
  <si>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</si>
  <si>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</si>
  <si>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</si>
  <si>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</si>
  <si>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</si>
  <si>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</si>
  <si>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</si>
  <si>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</si>
  <si>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</si>
  <si>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</si>
  <si>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</si>
  <si>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</si>
  <si>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</si>
  <si>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</si>
  <si>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</si>
  <si>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</si>
  <si>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</si>
  <si>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</si>
  <si>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</si>
  <si>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</si>
  <si>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</si>
  <si>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</si>
  <si>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</si>
  <si>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</si>
  <si>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</si>
  <si>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</si>
  <si>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</si>
  <si>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</si>
  <si>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</si>
  <si>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</si>
  <si>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</si>
  <si>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</si>
  <si>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</si>
  <si>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</si>
  <si>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</si>
  <si>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</si>
  <si>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</si>
  <si>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</si>
  <si>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</si>
  <si>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</si>
  <si>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</si>
  <si>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</si>
  <si>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</si>
  <si>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</si>
  <si>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</si>
  <si>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</si>
  <si>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</si>
  <si>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</si>
  <si>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</si>
  <si>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</si>
  <si>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</si>
  <si>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</si>
  <si>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</si>
  <si>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</si>
  <si>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</si>
  <si>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</si>
  <si>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</si>
  <si>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</si>
  <si>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</si>
  <si>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</si>
  <si>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</si>
  <si>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</si>
  <si>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</si>
  <si>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</si>
  <si>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</si>
  <si>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</si>
  <si>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</si>
  <si>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</si>
  <si>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</si>
  <si>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</si>
  <si>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</si>
  <si>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</si>
  <si>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</si>
  <si>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</si>
  <si>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</si>
  <si>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</si>
  <si>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</si>
  <si>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</si>
  <si>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</si>
  <si>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</si>
  <si>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</si>
  <si>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</si>
  <si>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</si>
  <si>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DEPARTAMENTO DE REGISTRO, CONTROL Y NOMINA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</si>
  <si>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</si>
  <si>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</si>
  <si>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</si>
  <si>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</si>
  <si>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</si>
  <si>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</si>
  <si>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</si>
  <si>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</si>
  <si>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</si>
  <si>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</si>
  <si>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</si>
  <si>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</si>
  <si>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</si>
  <si>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</si>
  <si>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</si>
  <si>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</si>
  <si>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</si>
  <si>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</si>
  <si>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</si>
  <si>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</si>
  <si>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</si>
  <si>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</si>
  <si>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</si>
  <si>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</si>
  <si>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</si>
  <si>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</si>
  <si>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</si>
  <si>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</si>
  <si>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</si>
  <si>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</si>
  <si>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</si>
  <si>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</si>
  <si>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</si>
  <si>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</si>
  <si>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</si>
  <si>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</si>
  <si>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</si>
  <si>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</si>
  <si>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</si>
  <si>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</si>
  <si>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</si>
  <si>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</si>
  <si>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</si>
  <si>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</si>
  <si>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</si>
  <si>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</si>
  <si>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</si>
  <si>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</si>
  <si>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</si>
  <si>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</si>
  <si>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</si>
  <si>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</si>
  <si>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</si>
  <si>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</si>
  <si>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</si>
  <si>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</si>
  <si>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</si>
  <si>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</si>
  <si>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</si>
  <si>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</si>
  <si>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</si>
  <si>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</si>
  <si>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</si>
  <si>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</si>
  <si>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</si>
  <si>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</si>
  <si>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</si>
  <si>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</si>
  <si>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</si>
  <si>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</si>
  <si>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</si>
  <si>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</si>
  <si>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</si>
  <si>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</si>
  <si>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</si>
  <si>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</si>
  <si>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</si>
  <si>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</si>
  <si>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</si>
  <si>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</si>
  <si>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</si>
  <si>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</si>
  <si>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</si>
  <si>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</si>
  <si>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</si>
  <si>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</si>
  <si>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</si>
  <si>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</si>
  <si>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</si>
  <si>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</si>
  <si>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</si>
  <si>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</si>
  <si>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</si>
  <si>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</si>
  <si>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</si>
  <si>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</si>
  <si>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</si>
  <si>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</si>
  <si>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</si>
  <si>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</si>
  <si>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</si>
  <si>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</si>
  <si>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</si>
  <si>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</si>
  <si>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</si>
  <si>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</si>
  <si>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</si>
  <si>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</si>
  <si>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</si>
  <si>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</si>
  <si>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</si>
  <si>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</si>
  <si>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</si>
  <si>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</si>
  <si>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</si>
  <si>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</si>
  <si>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</si>
  <si>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</si>
  <si>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</si>
  <si>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</si>
  <si>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</si>
  <si>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</si>
  <si>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</si>
  <si>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</si>
  <si>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</si>
  <si>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</si>
  <si>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</si>
  <si>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</si>
  <si>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</si>
  <si>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</si>
  <si>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</si>
  <si>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</si>
  <si>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</si>
  <si>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</si>
  <si>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</si>
  <si>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</si>
  <si>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</si>
  <si>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</si>
  <si>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</si>
  <si>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</si>
  <si>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</si>
  <si>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</si>
  <si>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</si>
  <si>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</si>
  <si>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</si>
  <si>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</si>
  <si>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</si>
  <si>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</si>
  <si>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</si>
  <si>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</si>
  <si>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</si>
  <si>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</si>
  <si>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</si>
  <si>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</si>
  <si>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</si>
  <si>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</si>
  <si>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</si>
  <si>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</si>
  <si>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</si>
  <si>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</si>
  <si>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</si>
  <si>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</si>
  <si>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</si>
  <si>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</si>
  <si>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</si>
  <si>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</si>
  <si>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</si>
  <si>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</si>
  <si>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COMISION DE SERVICIO</t>
  </si>
  <si>
    <t>HILARI MERCEDES BRITO</t>
  </si>
  <si>
    <t>CLEOPATRA TAVARES PEREZ</t>
  </si>
  <si>
    <t>EMELY MIGUELINA JIMENEZ VANDERPOOL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</si>
  <si>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</si>
  <si>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</si>
  <si>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</si>
  <si>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</si>
  <si>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</si>
  <si>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</si>
  <si>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</si>
  <si>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</si>
  <si>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</si>
  <si>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</si>
  <si>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</si>
  <si>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</si>
  <si>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</si>
  <si>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</si>
  <si>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</si>
  <si>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</si>
  <si>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</si>
  <si>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</si>
  <si>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</si>
  <si>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</si>
  <si>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</si>
  <si>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</si>
  <si>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</si>
  <si>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</si>
  <si>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</si>
  <si>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</si>
  <si>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</si>
  <si>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</si>
  <si>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</si>
  <si>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</si>
  <si>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</si>
  <si>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</si>
  <si>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</si>
  <si>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</si>
  <si>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</si>
  <si>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</si>
  <si>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</si>
  <si>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</si>
  <si>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</si>
  <si>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</si>
  <si>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</si>
  <si>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</si>
  <si>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</si>
  <si>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</si>
  <si>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</si>
  <si>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</si>
  <si>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</si>
  <si>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</si>
  <si>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</si>
  <si>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</si>
  <si>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</si>
  <si>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</si>
  <si>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</si>
  <si>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</si>
  <si>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</si>
  <si>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</si>
  <si>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</si>
  <si>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</si>
  <si>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</si>
  <si>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</si>
  <si>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</si>
  <si>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</si>
  <si>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</si>
  <si>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</si>
  <si>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</si>
  <si>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</si>
  <si>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</si>
  <si>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</si>
  <si>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</si>
  <si>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</si>
  <si>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</si>
  <si>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</si>
  <si>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</si>
  <si>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</si>
  <si>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</si>
  <si>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</si>
  <si>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</si>
  <si>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</si>
  <si>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</si>
  <si>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</si>
  <si>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</si>
  <si>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</si>
  <si>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</si>
  <si>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</si>
  <si>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</si>
  <si>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</si>
  <si>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</si>
  <si>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</si>
  <si>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</si>
  <si>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</si>
  <si>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</si>
  <si>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</si>
  <si>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</si>
  <si>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</si>
  <si>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</si>
  <si>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</si>
  <si>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</si>
  <si>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</si>
  <si>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</si>
  <si>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</si>
  <si>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</si>
  <si>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</si>
  <si>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</si>
  <si>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</si>
  <si>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</si>
  <si>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</si>
  <si>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</si>
  <si>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</si>
  <si>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</si>
  <si>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</si>
  <si>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</si>
  <si>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DEPARTAMENTO DE COMUNICACION DIGITAL</t>
  </si>
  <si>
    <t>DEPARTAMENTO DE REGISTRO , CONTROL Y NOMINA</t>
  </si>
  <si>
    <t>ALAM IVAN MARTE ABAD</t>
  </si>
  <si>
    <t>SOPORTE TECNICO INFORMATICO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</si>
  <si>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</si>
  <si>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</si>
  <si>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</si>
  <si>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</si>
  <si>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</si>
  <si>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</si>
  <si>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</si>
  <si>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</si>
  <si>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</si>
  <si>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</si>
  <si>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</si>
  <si>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</si>
  <si>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</si>
  <si>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</si>
  <si>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</si>
  <si>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</si>
  <si>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</si>
  <si>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</si>
  <si>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</si>
  <si>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</si>
  <si>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</si>
  <si>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</si>
  <si>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</si>
  <si>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</si>
  <si>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</si>
  <si>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</si>
  <si>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</si>
  <si>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</si>
  <si>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 xml:space="preserve">ANALISTA CALLIDAD EN LA GESTION </t>
  </si>
  <si>
    <t>SMERLIN ESPINAL SEVERINO</t>
  </si>
  <si>
    <t xml:space="preserve">TÉCNICO EN CALIDAD EN LA GESTIÓN </t>
  </si>
  <si>
    <t>GEORGINA CARRASCO CEPEDA</t>
  </si>
  <si>
    <t>HARLIN ABIGAL SUERO SILVERIO</t>
  </si>
  <si>
    <t>CRISTINA MRIA DE L. VARAS FERNANDEZ</t>
  </si>
  <si>
    <t>OFICINA REGIONAL SANTIAGO</t>
  </si>
  <si>
    <t>JULIA ADRIANA SANCHEZ MONTERO</t>
  </si>
  <si>
    <t>ENCARGADA DE DESARROLLO INSTITUCIONAL</t>
  </si>
  <si>
    <t xml:space="preserve">COORDINADORA CONFLICTOS DE INTERESES </t>
  </si>
  <si>
    <t>JUAN HIJO RUBIO CENA</t>
  </si>
  <si>
    <t>ABOGADA</t>
  </si>
  <si>
    <t>01/03/202</t>
  </si>
  <si>
    <t>01/09/2-025</t>
  </si>
  <si>
    <t>0/09/2025</t>
  </si>
  <si>
    <t>01/09/0225</t>
  </si>
  <si>
    <t xml:space="preserve">COORDINADOR </t>
  </si>
  <si>
    <t>JUDITH PUELLO NUÑEZ</t>
  </si>
  <si>
    <t>ELIEZER RAMIREZ SAMBOY</t>
  </si>
  <si>
    <t>DIRECCIÓN DE TRANSPARENCIA Y GOBIERNO ABIERTO DIGEGI</t>
  </si>
  <si>
    <t>CONCEPTO PAGO SUELDO 000001 - FIJOS CORRESPONDIENTE AL MES DE MAYO   2025</t>
  </si>
  <si>
    <t>CONCEPTO PAGO SUELDO 000007 - PERSONAL DE VIGILANCIA CORRESPONDIENTE AL MES DE MAYO  2025</t>
  </si>
  <si>
    <t>CONCEPTO PAGO SUELDO 150-18 - INTERINATO CORRESPONDIENTE AL MES DE MAYO  2025</t>
  </si>
  <si>
    <t xml:space="preserve">           CONCEPTO PAGO SUELDO 000034 - EMPLEADOS TEMPORALES CORRESPONDIENTE AL MES  DE MAYO     2025</t>
  </si>
  <si>
    <t>CONCEPTO PAGO SUELDO 150-18 - TRAMITE DE PENSION  CORRESPONDIENTE AL MES MAYO  2025</t>
  </si>
  <si>
    <t>MILITAR008</t>
  </si>
  <si>
    <t>MILITAR007</t>
  </si>
  <si>
    <t>15000.,00</t>
  </si>
  <si>
    <t>01//05/2025</t>
  </si>
  <si>
    <t>ANALISTA DE COOPERACION INTERNACIONAL</t>
  </si>
  <si>
    <t xml:space="preserve">ANA ISABEL DIAZ CESPEDES </t>
  </si>
  <si>
    <t xml:space="preserve">ENCARGADA DE DEPARTAMENTO </t>
  </si>
  <si>
    <t xml:space="preserve">IVELISSE RODRIGUEZ PORTORREAL </t>
  </si>
  <si>
    <t>TECNICO MONITOREO Y PORTALES</t>
  </si>
  <si>
    <t>HIDEKI RAFAEL SARMIENTO ARIYAMA</t>
  </si>
  <si>
    <t>DEPARTAMENTO DE GOBIERNO ABIERTO</t>
  </si>
  <si>
    <t>TECNICO DE DATOS  ABIERTO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</si>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</sst>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9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2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wrapText="1"/>
    </xf>
    <xf numFmtId="4" fontId="4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3" fillId="2" borderId="7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4" fontId="16" fillId="7" borderId="9" xfId="1" applyNumberFormat="1" applyFont="1" applyFill="1" applyBorder="1" applyAlignment="1">
      <alignment horizontal="center" vertical="center" wrapText="1"/>
    </xf>
    <xf numFmtId="4" fontId="16" fillId="3" borderId="9" xfId="1" applyNumberFormat="1" applyFont="1" applyFill="1" applyBorder="1" applyAlignment="1">
      <alignment horizontal="center" vertical="center" wrapText="1"/>
    </xf>
    <xf numFmtId="4" fontId="16" fillId="3" borderId="22" xfId="1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39" fontId="24" fillId="3" borderId="1" xfId="1" applyNumberFormat="1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166" fontId="24" fillId="3" borderId="1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wrapText="1"/>
    </xf>
    <xf numFmtId="167" fontId="24" fillId="3" borderId="0" xfId="0" applyNumberFormat="1" applyFont="1" applyFill="1" applyAlignment="1">
      <alignment wrapText="1"/>
    </xf>
    <xf numFmtId="0" fontId="24" fillId="0" borderId="0" xfId="0" applyFont="1" applyAlignment="1">
      <alignment wrapText="1"/>
    </xf>
    <xf numFmtId="166" fontId="24" fillId="3" borderId="0" xfId="0" applyNumberFormat="1" applyFont="1" applyFill="1" applyAlignment="1">
      <alignment wrapText="1"/>
    </xf>
    <xf numFmtId="39" fontId="24" fillId="3" borderId="0" xfId="0" applyNumberFormat="1" applyFont="1" applyFill="1" applyAlignment="1">
      <alignment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75040</xdr:colOff>
      <xdr:row>2</xdr:row>
      <xdr:rowOff>56798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59737FA-755E-4B38-B1AF-7B630184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090" y="374298"/>
          <a:ext cx="9539749" cy="13930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3" totalsRowShown="0" headerRowDxfId="59" dataDxfId="57" headerRowBorderDxfId="58" tableBorderDxfId="56" totalsRowBorderDxfId="55">
  <sortState xmlns:xlrd2="http://schemas.microsoft.com/office/spreadsheetml/2017/richdata2" ref="A46:O47">
    <sortCondition descending="1" ref="B9:B102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80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7"/>
  <sheetViews>
    <sheetView showGridLines="0" topLeftCell="A6" zoomScale="70" zoomScaleNormal="70" zoomScaleSheetLayoutView="42" workbookViewId="0">
      <selection activeCell="B20" sqref="B20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78"/>
      <c r="D2" s="78"/>
      <c r="E2" s="78"/>
      <c r="F2" s="78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78"/>
      <c r="D3" s="78"/>
      <c r="E3" s="78"/>
      <c r="F3" s="78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84"/>
      <c r="B4" s="84"/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52"/>
    </row>
    <row r="5" spans="1:17" ht="27" customHeight="1" x14ac:dyDescent="0.4">
      <c r="A5" s="158" t="s">
        <v>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1:17" ht="20.25" customHeight="1" x14ac:dyDescent="0.35">
      <c r="A6" s="159" t="s">
        <v>544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17" s="6" customFormat="1" ht="18" customHeight="1" x14ac:dyDescent="0.35">
      <c r="A7" s="160" t="s">
        <v>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1:17" s="6" customFormat="1" ht="18" customHeight="1" x14ac:dyDescent="0.3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7" s="3" customFormat="1" ht="26.5" customHeight="1" x14ac:dyDescent="0.25">
      <c r="A9" s="85" t="s">
        <v>180</v>
      </c>
      <c r="B9" s="86" t="s">
        <v>3</v>
      </c>
      <c r="C9" s="86" t="s">
        <v>386</v>
      </c>
      <c r="D9" s="86" t="s">
        <v>436</v>
      </c>
      <c r="E9" s="86" t="s">
        <v>6</v>
      </c>
      <c r="F9" s="86" t="s">
        <v>437</v>
      </c>
      <c r="G9" s="86" t="s">
        <v>342</v>
      </c>
      <c r="H9" s="86" t="s">
        <v>343</v>
      </c>
      <c r="I9" s="86" t="s">
        <v>344</v>
      </c>
      <c r="J9" s="86" t="s">
        <v>11</v>
      </c>
      <c r="K9" s="86" t="s">
        <v>12</v>
      </c>
      <c r="L9" s="86" t="s">
        <v>13</v>
      </c>
      <c r="M9" s="86" t="s">
        <v>345</v>
      </c>
      <c r="N9" s="86" t="s">
        <v>346</v>
      </c>
      <c r="O9" s="87" t="s">
        <v>183</v>
      </c>
      <c r="Q9" s="104"/>
    </row>
    <row r="10" spans="1:17" s="1" customFormat="1" ht="30" customHeight="1" x14ac:dyDescent="0.35">
      <c r="A10" s="88">
        <v>1</v>
      </c>
      <c r="B10" s="89" t="s">
        <v>17</v>
      </c>
      <c r="C10" s="90" t="s">
        <v>397</v>
      </c>
      <c r="D10" s="90" t="s">
        <v>19</v>
      </c>
      <c r="E10" s="90" t="s">
        <v>20</v>
      </c>
      <c r="F10" s="91" t="s">
        <v>21</v>
      </c>
      <c r="G10" s="92">
        <v>130000</v>
      </c>
      <c r="H10" s="93">
        <v>0</v>
      </c>
      <c r="I10" s="93">
        <v>130000</v>
      </c>
      <c r="J10" s="93">
        <v>3731</v>
      </c>
      <c r="K10" s="93">
        <v>19162.12</v>
      </c>
      <c r="L10" s="93">
        <v>3952</v>
      </c>
      <c r="M10" s="93">
        <v>125</v>
      </c>
      <c r="N10" s="93">
        <f>SUM(Tabla54[[#This Row],[AFP]:[OTROS DESC.]])</f>
        <v>26970.12</v>
      </c>
      <c r="O10" s="94">
        <f>(Tabla54[[#This Row],[TOTAL ING.]]-Tabla54[[#This Row],[TOTAL DESC.]])</f>
        <v>103029.88</v>
      </c>
      <c r="Q10" s="102"/>
    </row>
    <row r="11" spans="1:17" s="1" customFormat="1" ht="30" customHeight="1" x14ac:dyDescent="0.35">
      <c r="A11" s="88">
        <v>2</v>
      </c>
      <c r="B11" s="89" t="s">
        <v>22</v>
      </c>
      <c r="C11" s="90" t="s">
        <v>397</v>
      </c>
      <c r="D11" s="90" t="s">
        <v>23</v>
      </c>
      <c r="E11" s="90" t="s">
        <v>20</v>
      </c>
      <c r="F11" s="91" t="s">
        <v>24</v>
      </c>
      <c r="G11" s="92">
        <v>180000</v>
      </c>
      <c r="H11" s="93">
        <v>0</v>
      </c>
      <c r="I11" s="93">
        <v>180000</v>
      </c>
      <c r="J11" s="93">
        <v>5166</v>
      </c>
      <c r="K11" s="93">
        <v>30923.37</v>
      </c>
      <c r="L11" s="93">
        <v>5472</v>
      </c>
      <c r="M11" s="93">
        <v>25</v>
      </c>
      <c r="N11" s="93">
        <f>SUM(Tabla54[[#This Row],[AFP]:[OTROS DESC.]])</f>
        <v>41586.369999999995</v>
      </c>
      <c r="O11" s="94">
        <f>(Tabla54[[#This Row],[TOTAL ING.]]-Tabla54[[#This Row],[TOTAL DESC.]])</f>
        <v>138413.63</v>
      </c>
      <c r="Q11" s="103"/>
    </row>
    <row r="12" spans="1:17" s="1" customFormat="1" ht="30" customHeight="1" x14ac:dyDescent="0.35">
      <c r="A12" s="88">
        <v>3</v>
      </c>
      <c r="B12" s="89" t="s">
        <v>352</v>
      </c>
      <c r="C12" s="90" t="s">
        <v>397</v>
      </c>
      <c r="D12" s="90" t="s">
        <v>74</v>
      </c>
      <c r="E12" s="90" t="s">
        <v>20</v>
      </c>
      <c r="F12" s="91" t="s">
        <v>21</v>
      </c>
      <c r="G12" s="92">
        <v>150000</v>
      </c>
      <c r="H12" s="93">
        <v>0</v>
      </c>
      <c r="I12" s="93">
        <v>150000</v>
      </c>
      <c r="J12" s="93">
        <v>4305</v>
      </c>
      <c r="K12" s="93">
        <v>23866.62</v>
      </c>
      <c r="L12" s="93">
        <v>4560</v>
      </c>
      <c r="M12" s="93">
        <v>25</v>
      </c>
      <c r="N12" s="93">
        <f>SUM(Tabla54[[#This Row],[AFP]:[OTROS DESC.]])</f>
        <v>32756.62</v>
      </c>
      <c r="O12" s="94">
        <f>(Tabla54[[#This Row],[TOTAL ING.]]-Tabla54[[#This Row],[TOTAL DESC.]])</f>
        <v>117243.38</v>
      </c>
      <c r="Q12" s="103"/>
    </row>
    <row r="13" spans="1:17" s="1" customFormat="1" ht="30" customHeight="1" x14ac:dyDescent="0.35">
      <c r="A13" s="88">
        <v>4</v>
      </c>
      <c r="B13" s="89" t="s">
        <v>489</v>
      </c>
      <c r="C13" s="90" t="s">
        <v>397</v>
      </c>
      <c r="D13" s="90" t="s">
        <v>25</v>
      </c>
      <c r="E13" s="90" t="s">
        <v>20</v>
      </c>
      <c r="F13" s="91" t="s">
        <v>24</v>
      </c>
      <c r="G13" s="92">
        <v>71000</v>
      </c>
      <c r="H13" s="93">
        <v>0</v>
      </c>
      <c r="I13" s="93">
        <v>71000</v>
      </c>
      <c r="J13" s="93">
        <f>G13*0.0287</f>
        <v>2037.7</v>
      </c>
      <c r="K13" s="93">
        <v>0</v>
      </c>
      <c r="L13" s="93">
        <f>G13*0.0304</f>
        <v>2158.4</v>
      </c>
      <c r="M13" s="93">
        <v>125</v>
      </c>
      <c r="N13" s="93">
        <v>4321.1000000000004</v>
      </c>
      <c r="O13" s="94">
        <f>(Tabla54[[#This Row],[TOTAL ING.]]-Tabla54[[#This Row],[TOTAL DESC.]])</f>
        <v>66678.899999999994</v>
      </c>
      <c r="Q13" s="103"/>
    </row>
    <row r="14" spans="1:17" s="1" customFormat="1" ht="30" customHeight="1" x14ac:dyDescent="0.35">
      <c r="A14" s="88">
        <v>5</v>
      </c>
      <c r="B14" s="89" t="s">
        <v>75</v>
      </c>
      <c r="C14" s="90" t="s">
        <v>397</v>
      </c>
      <c r="D14" s="90" t="s">
        <v>25</v>
      </c>
      <c r="E14" s="90" t="s">
        <v>20</v>
      </c>
      <c r="F14" s="91" t="s">
        <v>24</v>
      </c>
      <c r="G14" s="92">
        <v>100000</v>
      </c>
      <c r="H14" s="93">
        <v>0</v>
      </c>
      <c r="I14" s="93">
        <v>100000</v>
      </c>
      <c r="J14" s="93">
        <v>2870</v>
      </c>
      <c r="K14" s="93">
        <v>11676.5</v>
      </c>
      <c r="L14" s="93">
        <v>3040</v>
      </c>
      <c r="M14" s="93">
        <v>1840.46</v>
      </c>
      <c r="N14" s="93">
        <f>SUM(Tabla54[[#This Row],[AFP]:[OTROS DESC.]])</f>
        <v>19426.96</v>
      </c>
      <c r="O14" s="94">
        <f>(Tabla54[[#This Row],[TOTAL ING.]]-Tabla54[[#This Row],[TOTAL DESC.]])</f>
        <v>80573.040000000008</v>
      </c>
      <c r="Q14" s="103"/>
    </row>
    <row r="15" spans="1:17" s="1" customFormat="1" ht="30" customHeight="1" x14ac:dyDescent="0.35">
      <c r="A15" s="88">
        <v>6</v>
      </c>
      <c r="B15" s="89" t="s">
        <v>73</v>
      </c>
      <c r="C15" s="90" t="s">
        <v>397</v>
      </c>
      <c r="D15" s="90" t="s">
        <v>74</v>
      </c>
      <c r="E15" s="90" t="s">
        <v>20</v>
      </c>
      <c r="F15" s="91" t="s">
        <v>21</v>
      </c>
      <c r="G15" s="92">
        <v>95000</v>
      </c>
      <c r="H15" s="93">
        <v>0</v>
      </c>
      <c r="I15" s="93">
        <v>95000</v>
      </c>
      <c r="J15" s="93">
        <f>G15*0.0287</f>
        <v>2726.5</v>
      </c>
      <c r="K15" s="93">
        <v>10929.24</v>
      </c>
      <c r="L15" s="93">
        <f>G15*0.0304</f>
        <v>2888</v>
      </c>
      <c r="M15" s="93">
        <v>625</v>
      </c>
      <c r="N15" s="93">
        <f>SUM(Tabla54[[#This Row],[AFP]:[OTROS DESC.]])</f>
        <v>17168.739999999998</v>
      </c>
      <c r="O15" s="94">
        <f>(Tabla54[[#This Row],[TOTAL ING.]]-Tabla54[[#This Row],[TOTAL DESC.]])</f>
        <v>77831.260000000009</v>
      </c>
      <c r="Q15" s="103"/>
    </row>
    <row r="16" spans="1:17" s="1" customFormat="1" ht="30" customHeight="1" x14ac:dyDescent="0.35">
      <c r="A16" s="88">
        <v>7</v>
      </c>
      <c r="B16" s="89" t="s">
        <v>26</v>
      </c>
      <c r="C16" s="90" t="s">
        <v>397</v>
      </c>
      <c r="D16" s="90" t="s">
        <v>77</v>
      </c>
      <c r="E16" s="90" t="s">
        <v>20</v>
      </c>
      <c r="F16" s="91" t="s">
        <v>21</v>
      </c>
      <c r="G16" s="92">
        <v>70000</v>
      </c>
      <c r="H16" s="93">
        <v>0</v>
      </c>
      <c r="I16" s="93">
        <v>70000</v>
      </c>
      <c r="J16" s="93">
        <f>G16*0.0287</f>
        <v>2009</v>
      </c>
      <c r="K16" s="93">
        <v>595.39</v>
      </c>
      <c r="L16" s="93">
        <v>2128</v>
      </c>
      <c r="M16" s="93">
        <v>25</v>
      </c>
      <c r="N16" s="93">
        <f>SUM(Tabla54[[#This Row],[AFP]:[OTROS DESC.]])</f>
        <v>4757.3899999999994</v>
      </c>
      <c r="O16" s="94">
        <f>(Tabla54[[#This Row],[TOTAL ING.]]-Tabla54[[#This Row],[TOTAL DESC.]])</f>
        <v>65242.61</v>
      </c>
      <c r="Q16" s="103"/>
    </row>
    <row r="17" spans="1:17" s="1" customFormat="1" ht="30" customHeight="1" x14ac:dyDescent="0.35">
      <c r="A17" s="88">
        <v>8</v>
      </c>
      <c r="B17" s="89" t="s">
        <v>33</v>
      </c>
      <c r="C17" s="90" t="s">
        <v>397</v>
      </c>
      <c r="D17" s="90" t="s">
        <v>516</v>
      </c>
      <c r="E17" s="90" t="s">
        <v>112</v>
      </c>
      <c r="F17" s="91" t="s">
        <v>21</v>
      </c>
      <c r="G17" s="92">
        <v>40000</v>
      </c>
      <c r="H17" s="93">
        <v>0</v>
      </c>
      <c r="I17" s="93">
        <v>40000</v>
      </c>
      <c r="J17" s="93">
        <v>1148</v>
      </c>
      <c r="K17" s="93">
        <v>0</v>
      </c>
      <c r="L17" s="93">
        <f>G17*0.0304</f>
        <v>1216</v>
      </c>
      <c r="M17" s="93">
        <v>1840.46</v>
      </c>
      <c r="N17" s="93">
        <v>4204.46</v>
      </c>
      <c r="O17" s="94">
        <f>(Tabla54[[#This Row],[TOTAL ING.]]-Tabla54[[#This Row],[TOTAL DESC.]])</f>
        <v>35795.54</v>
      </c>
      <c r="Q17" s="103"/>
    </row>
    <row r="18" spans="1:17" s="1" customFormat="1" ht="30" customHeight="1" x14ac:dyDescent="0.35">
      <c r="A18" s="88">
        <v>9</v>
      </c>
      <c r="B18" s="89" t="s">
        <v>384</v>
      </c>
      <c r="C18" s="90" t="s">
        <v>397</v>
      </c>
      <c r="D18" s="90" t="s">
        <v>34</v>
      </c>
      <c r="E18" s="90" t="s">
        <v>32</v>
      </c>
      <c r="F18" s="91" t="s">
        <v>21</v>
      </c>
      <c r="G18" s="92">
        <v>22000</v>
      </c>
      <c r="H18" s="93">
        <v>0</v>
      </c>
      <c r="I18" s="93">
        <v>22000</v>
      </c>
      <c r="J18" s="93">
        <f>G18*0.0287</f>
        <v>631.4</v>
      </c>
      <c r="K18" s="93" t="s">
        <v>46</v>
      </c>
      <c r="L18" s="93">
        <f>G18*0.0304</f>
        <v>668.8</v>
      </c>
      <c r="M18" s="93">
        <v>125</v>
      </c>
      <c r="N18" s="93">
        <f>SUM(Tabla54[[#This Row],[AFP]:[OTROS DESC.]])</f>
        <v>1425.1999999999998</v>
      </c>
      <c r="O18" s="94">
        <f>(Tabla54[[#This Row],[TOTAL ING.]]-Tabla54[[#This Row],[TOTAL DESC.]])</f>
        <v>20574.8</v>
      </c>
      <c r="Q18" s="103"/>
    </row>
    <row r="19" spans="1:17" s="1" customFormat="1" ht="30" customHeight="1" x14ac:dyDescent="0.35">
      <c r="A19" s="88">
        <v>10</v>
      </c>
      <c r="B19" s="89" t="s">
        <v>27</v>
      </c>
      <c r="C19" s="90" t="s">
        <v>438</v>
      </c>
      <c r="D19" s="90" t="s">
        <v>429</v>
      </c>
      <c r="E19" s="90" t="s">
        <v>29</v>
      </c>
      <c r="F19" s="91" t="s">
        <v>21</v>
      </c>
      <c r="G19" s="92">
        <v>130000</v>
      </c>
      <c r="H19" s="93">
        <v>0</v>
      </c>
      <c r="I19" s="93">
        <f>(Tabla54[[#This Row],[SUELDO BUTO (RD$)]]+Tabla54[[#This Row],[OTROS ING.]])</f>
        <v>130000</v>
      </c>
      <c r="J19" s="93">
        <v>3731</v>
      </c>
      <c r="K19" s="93">
        <v>18733.25</v>
      </c>
      <c r="L19" s="93">
        <f>G19*0.0304</f>
        <v>3952</v>
      </c>
      <c r="M19" s="93">
        <v>1840.46</v>
      </c>
      <c r="N19" s="93">
        <f>SUM(Tabla54[[#This Row],[AFP]:[OTROS DESC.]])</f>
        <v>28256.71</v>
      </c>
      <c r="O19" s="94">
        <f>(Tabla54[[#This Row],[TOTAL ING.]]-Tabla54[[#This Row],[TOTAL DESC.]])</f>
        <v>101743.29000000001</v>
      </c>
      <c r="Q19" s="103"/>
    </row>
    <row r="20" spans="1:17" s="1" customFormat="1" ht="30" customHeight="1" x14ac:dyDescent="0.35">
      <c r="A20" s="88">
        <v>11</v>
      </c>
      <c r="B20" s="89" t="s">
        <v>30</v>
      </c>
      <c r="C20" s="90" t="s">
        <v>438</v>
      </c>
      <c r="D20" s="90" t="s">
        <v>430</v>
      </c>
      <c r="E20" s="90" t="s">
        <v>32</v>
      </c>
      <c r="F20" s="91" t="s">
        <v>21</v>
      </c>
      <c r="G20" s="92">
        <v>40000</v>
      </c>
      <c r="H20" s="93">
        <v>0</v>
      </c>
      <c r="I20" s="93">
        <v>40000</v>
      </c>
      <c r="J20" s="93">
        <v>1148</v>
      </c>
      <c r="K20" s="93">
        <v>0</v>
      </c>
      <c r="L20" s="93">
        <v>1216</v>
      </c>
      <c r="M20" s="93">
        <v>325</v>
      </c>
      <c r="N20" s="93">
        <f>SUM(Tabla54[[#This Row],[AFP]:[OTROS DESC.]])</f>
        <v>2689</v>
      </c>
      <c r="O20" s="94">
        <f>(Tabla54[[#This Row],[TOTAL ING.]]-Tabla54[[#This Row],[TOTAL DESC.]])</f>
        <v>37311</v>
      </c>
      <c r="Q20" s="103"/>
    </row>
    <row r="21" spans="1:17" s="1" customFormat="1" ht="30" customHeight="1" x14ac:dyDescent="0.35">
      <c r="A21" s="88">
        <v>12</v>
      </c>
      <c r="B21" s="89" t="s">
        <v>37</v>
      </c>
      <c r="C21" s="90" t="s">
        <v>397</v>
      </c>
      <c r="D21" s="90" t="s">
        <v>39</v>
      </c>
      <c r="E21" s="90" t="s">
        <v>40</v>
      </c>
      <c r="F21" s="91" t="s">
        <v>21</v>
      </c>
      <c r="G21" s="92">
        <v>220000</v>
      </c>
      <c r="H21" s="93">
        <v>0</v>
      </c>
      <c r="I21" s="93">
        <v>220000</v>
      </c>
      <c r="J21" s="93">
        <v>6314</v>
      </c>
      <c r="K21" s="93">
        <v>40357.08</v>
      </c>
      <c r="L21" s="93">
        <v>6589.14</v>
      </c>
      <c r="M21" s="93">
        <v>125</v>
      </c>
      <c r="N21" s="93">
        <f>SUM(Tabla54[[#This Row],[AFP]:[OTROS DESC.]])</f>
        <v>53385.22</v>
      </c>
      <c r="O21" s="94">
        <f>(Tabla54[[#This Row],[TOTAL ING.]]-Tabla54[[#This Row],[TOTAL DESC.]])</f>
        <v>166614.78</v>
      </c>
      <c r="Q21" s="103"/>
    </row>
    <row r="22" spans="1:17" s="1" customFormat="1" ht="30" customHeight="1" x14ac:dyDescent="0.35">
      <c r="A22" s="88">
        <v>13</v>
      </c>
      <c r="B22" s="89" t="s">
        <v>41</v>
      </c>
      <c r="C22" s="90" t="s">
        <v>397</v>
      </c>
      <c r="D22" s="90" t="s">
        <v>337</v>
      </c>
      <c r="E22" s="90" t="s">
        <v>20</v>
      </c>
      <c r="F22" s="91" t="s">
        <v>21</v>
      </c>
      <c r="G22" s="92">
        <v>95000</v>
      </c>
      <c r="H22" s="93">
        <v>0</v>
      </c>
      <c r="I22" s="93">
        <v>95000</v>
      </c>
      <c r="J22" s="93">
        <v>2726.5</v>
      </c>
      <c r="K22" s="93">
        <v>5780.08</v>
      </c>
      <c r="L22" s="93">
        <v>2888</v>
      </c>
      <c r="M22" s="93">
        <v>2020.46</v>
      </c>
      <c r="N22" s="93">
        <v>13415.04</v>
      </c>
      <c r="O22" s="94">
        <v>81584.960000000006</v>
      </c>
      <c r="Q22" s="103"/>
    </row>
    <row r="23" spans="1:17" s="1" customFormat="1" ht="30" customHeight="1" x14ac:dyDescent="0.35">
      <c r="A23" s="88">
        <v>14</v>
      </c>
      <c r="B23" s="89" t="s">
        <v>541</v>
      </c>
      <c r="C23" s="90" t="s">
        <v>18</v>
      </c>
      <c r="D23" s="90" t="s">
        <v>43</v>
      </c>
      <c r="E23" s="90" t="s">
        <v>20</v>
      </c>
      <c r="F23" s="91" t="s">
        <v>21</v>
      </c>
      <c r="G23" s="92">
        <v>50000</v>
      </c>
      <c r="H23" s="93">
        <v>0</v>
      </c>
      <c r="I23" s="93">
        <f>(Tabla54[[#This Row],[SUELDO BUTO (RD$)]]+Tabla54[[#This Row],[OTROS ING.]])</f>
        <v>50000</v>
      </c>
      <c r="J23" s="93">
        <f>G23*0.0287</f>
        <v>1435</v>
      </c>
      <c r="K23" s="93">
        <v>1854</v>
      </c>
      <c r="L23" s="93">
        <f>G23*0.0304</f>
        <v>1520</v>
      </c>
      <c r="M23" s="93">
        <v>325</v>
      </c>
      <c r="N23" s="93">
        <f>SUM(Tabla54[[#This Row],[AFP]:[OTROS DESC.]])</f>
        <v>5134</v>
      </c>
      <c r="O23" s="94">
        <f>(Tabla54[[#This Row],[TOTAL ING.]]-Tabla54[[#This Row],[TOTAL DESC.]])</f>
        <v>44866</v>
      </c>
    </row>
    <row r="24" spans="1:17" s="1" customFormat="1" ht="30" customHeight="1" x14ac:dyDescent="0.35">
      <c r="A24" s="88">
        <v>15</v>
      </c>
      <c r="B24" s="89" t="s">
        <v>44</v>
      </c>
      <c r="C24" s="90" t="s">
        <v>397</v>
      </c>
      <c r="D24" s="90" t="s">
        <v>45</v>
      </c>
      <c r="E24" s="90" t="s">
        <v>112</v>
      </c>
      <c r="F24" s="91" t="s">
        <v>24</v>
      </c>
      <c r="G24" s="92">
        <v>35000</v>
      </c>
      <c r="H24" s="93" t="s">
        <v>46</v>
      </c>
      <c r="I24" s="93">
        <v>35000</v>
      </c>
      <c r="J24" s="93">
        <f>G24*0.0287</f>
        <v>1004.5</v>
      </c>
      <c r="K24" s="93">
        <v>0</v>
      </c>
      <c r="L24" s="93">
        <v>1064</v>
      </c>
      <c r="M24" s="93">
        <v>125</v>
      </c>
      <c r="N24" s="93">
        <f>SUM(Tabla54[[#This Row],[AFP]:[OTROS DESC.]])</f>
        <v>2193.5</v>
      </c>
      <c r="O24" s="94">
        <f>(Tabla54[[#This Row],[TOTAL ING.]]-Tabla54[[#This Row],[TOTAL DESC.]])</f>
        <v>32806.5</v>
      </c>
    </row>
    <row r="25" spans="1:17" s="1" customFormat="1" ht="30" customHeight="1" x14ac:dyDescent="0.35">
      <c r="A25" s="88">
        <v>16</v>
      </c>
      <c r="B25" s="89" t="s">
        <v>47</v>
      </c>
      <c r="C25" s="90" t="s">
        <v>397</v>
      </c>
      <c r="D25" s="90" t="s">
        <v>45</v>
      </c>
      <c r="E25" s="90" t="s">
        <v>112</v>
      </c>
      <c r="F25" s="91" t="s">
        <v>24</v>
      </c>
      <c r="G25" s="92">
        <v>25000</v>
      </c>
      <c r="H25" s="93">
        <v>0</v>
      </c>
      <c r="I25" s="93">
        <v>25000</v>
      </c>
      <c r="J25" s="93">
        <f>G25*0.0287</f>
        <v>717.5</v>
      </c>
      <c r="K25" s="93">
        <v>0</v>
      </c>
      <c r="L25" s="93">
        <f>G25*0.0304</f>
        <v>760</v>
      </c>
      <c r="M25" s="93">
        <v>125</v>
      </c>
      <c r="N25" s="93">
        <f>SUM(Tabla54[[#This Row],[AFP]:[OTROS DESC.]])</f>
        <v>1602.5</v>
      </c>
      <c r="O25" s="94">
        <f>(Tabla54[[#This Row],[TOTAL ING.]]-Tabla54[[#This Row],[TOTAL DESC.]])</f>
        <v>23397.5</v>
      </c>
    </row>
    <row r="26" spans="1:17" s="1" customFormat="1" ht="30" customHeight="1" x14ac:dyDescent="0.35">
      <c r="A26" s="88">
        <v>17</v>
      </c>
      <c r="B26" s="89" t="s">
        <v>50</v>
      </c>
      <c r="C26" s="90" t="s">
        <v>439</v>
      </c>
      <c r="D26" s="90" t="s">
        <v>400</v>
      </c>
      <c r="E26" s="90" t="s">
        <v>32</v>
      </c>
      <c r="F26" s="91" t="s">
        <v>21</v>
      </c>
      <c r="G26" s="92">
        <v>70000</v>
      </c>
      <c r="H26" s="93">
        <v>0</v>
      </c>
      <c r="I26" s="93">
        <v>70000</v>
      </c>
      <c r="J26" s="93">
        <v>2009</v>
      </c>
      <c r="K26" s="93">
        <v>4254.3</v>
      </c>
      <c r="L26" s="93">
        <v>2128</v>
      </c>
      <c r="M26" s="93">
        <v>425</v>
      </c>
      <c r="N26" s="93">
        <f>SUM(Tabla54[[#This Row],[AFP]:[OTROS DESC.]])</f>
        <v>8816.2999999999993</v>
      </c>
      <c r="O26" s="94">
        <f>(Tabla54[[#This Row],[TOTAL ING.]]-Tabla54[[#This Row],[TOTAL DESC.]])</f>
        <v>61183.7</v>
      </c>
      <c r="Q26" s="103"/>
    </row>
    <row r="27" spans="1:17" s="1" customFormat="1" ht="30" customHeight="1" x14ac:dyDescent="0.35">
      <c r="A27" s="88">
        <v>18</v>
      </c>
      <c r="B27" s="89" t="s">
        <v>48</v>
      </c>
      <c r="C27" s="90" t="s">
        <v>448</v>
      </c>
      <c r="D27" s="90" t="s">
        <v>336</v>
      </c>
      <c r="E27" s="90" t="s">
        <v>32</v>
      </c>
      <c r="F27" s="91" t="s">
        <v>24</v>
      </c>
      <c r="G27" s="92">
        <v>65000</v>
      </c>
      <c r="H27" s="93">
        <v>0</v>
      </c>
      <c r="I27" s="93">
        <f>(Tabla54[[#This Row],[SUELDO BUTO (RD$)]]+Tabla54[[#This Row],[OTROS ING.]])</f>
        <v>65000</v>
      </c>
      <c r="J27" s="93">
        <v>1865.5</v>
      </c>
      <c r="K27" s="93">
        <v>3860.28</v>
      </c>
      <c r="L27" s="93">
        <f>G27*0.0304</f>
        <v>1976</v>
      </c>
      <c r="M27" s="93">
        <v>425</v>
      </c>
      <c r="N27" s="93">
        <f>SUM(Tabla54[[#This Row],[AFP]:[OTROS DESC.]])</f>
        <v>8126.7800000000007</v>
      </c>
      <c r="O27" s="94">
        <f>(Tabla54[[#This Row],[TOTAL ING.]]-Tabla54[[#This Row],[TOTAL DESC.]])</f>
        <v>56873.22</v>
      </c>
      <c r="Q27" s="103"/>
    </row>
    <row r="28" spans="1:17" s="1" customFormat="1" ht="30" customHeight="1" x14ac:dyDescent="0.35">
      <c r="A28" s="88">
        <v>19</v>
      </c>
      <c r="B28" s="89" t="s">
        <v>52</v>
      </c>
      <c r="C28" s="90" t="s">
        <v>474</v>
      </c>
      <c r="D28" s="90" t="s">
        <v>473</v>
      </c>
      <c r="E28" s="90" t="s">
        <v>32</v>
      </c>
      <c r="F28" s="91" t="s">
        <v>21</v>
      </c>
      <c r="G28" s="92">
        <v>40000</v>
      </c>
      <c r="H28" s="93">
        <v>0</v>
      </c>
      <c r="I28" s="93">
        <f>(Tabla54[[#This Row],[SUELDO BUTO (RD$)]]+Tabla54[[#This Row],[OTROS ING.]])</f>
        <v>40000</v>
      </c>
      <c r="J28" s="93">
        <f>G28*0.0287</f>
        <v>1148</v>
      </c>
      <c r="K28" s="93">
        <v>0</v>
      </c>
      <c r="L28" s="93">
        <f>G28*0.0304</f>
        <v>1216</v>
      </c>
      <c r="M28" s="93">
        <v>375</v>
      </c>
      <c r="N28" s="93">
        <f>SUM(Tabla54[[#This Row],[AFP]:[OTROS DESC.]])</f>
        <v>2739</v>
      </c>
      <c r="O28" s="94">
        <f>(Tabla54[[#This Row],[TOTAL ING.]]-Tabla54[[#This Row],[TOTAL DESC.]])</f>
        <v>37261</v>
      </c>
      <c r="Q28" s="103"/>
    </row>
    <row r="29" spans="1:17" s="1" customFormat="1" ht="30" customHeight="1" x14ac:dyDescent="0.35">
      <c r="A29" s="88">
        <v>20</v>
      </c>
      <c r="B29" s="89" t="s">
        <v>497</v>
      </c>
      <c r="C29" s="90" t="s">
        <v>498</v>
      </c>
      <c r="D29" s="90" t="s">
        <v>53</v>
      </c>
      <c r="E29" s="90" t="s">
        <v>499</v>
      </c>
      <c r="F29" s="91" t="s">
        <v>21</v>
      </c>
      <c r="G29" s="92">
        <v>40000</v>
      </c>
      <c r="H29" s="93">
        <v>0</v>
      </c>
      <c r="I29" s="93">
        <f>(Tabla54[[#This Row],[SUELDO BUTO (RD$)]]+Tabla54[[#This Row],[OTROS ING.]])</f>
        <v>40000</v>
      </c>
      <c r="J29" s="93">
        <f>G29*0.0287</f>
        <v>1148</v>
      </c>
      <c r="K29" s="93">
        <v>0</v>
      </c>
      <c r="L29" s="93">
        <f>G29*0.0304</f>
        <v>1216</v>
      </c>
      <c r="M29" s="93">
        <v>225</v>
      </c>
      <c r="N29" s="93">
        <f>SUM(Tabla54[[#This Row],[AFP]:[OTROS DESC.]])</f>
        <v>2589</v>
      </c>
      <c r="O29" s="94">
        <f>(Tabla54[[#This Row],[TOTAL ING.]]-Tabla54[[#This Row],[TOTAL DESC.]])</f>
        <v>37411</v>
      </c>
      <c r="Q29" s="103"/>
    </row>
    <row r="30" spans="1:17" s="1" customFormat="1" ht="30" customHeight="1" x14ac:dyDescent="0.35">
      <c r="A30" s="88">
        <v>21</v>
      </c>
      <c r="B30" s="89" t="s">
        <v>97</v>
      </c>
      <c r="C30" s="90" t="s">
        <v>512</v>
      </c>
      <c r="D30" s="90" t="s">
        <v>513</v>
      </c>
      <c r="E30" s="90" t="s">
        <v>32</v>
      </c>
      <c r="F30" s="91" t="s">
        <v>21</v>
      </c>
      <c r="G30" s="92">
        <v>35000</v>
      </c>
      <c r="H30" s="93">
        <v>0</v>
      </c>
      <c r="I30" s="93">
        <v>35000</v>
      </c>
      <c r="J30" s="93">
        <v>1004.5</v>
      </c>
      <c r="K30" s="93">
        <v>0</v>
      </c>
      <c r="L30" s="93">
        <v>1064</v>
      </c>
      <c r="M30" s="93">
        <v>375</v>
      </c>
      <c r="N30" s="93">
        <f>SUM(Tabla54[[#This Row],[AFP]:[OTROS DESC.]])</f>
        <v>2443.5</v>
      </c>
      <c r="O30" s="94">
        <f>(Tabla54[[#This Row],[TOTAL ING.]]-Tabla54[[#This Row],[TOTAL DESC.]])</f>
        <v>32556.5</v>
      </c>
      <c r="Q30" s="103"/>
    </row>
    <row r="31" spans="1:17" s="1" customFormat="1" ht="30" customHeight="1" thickBot="1" x14ac:dyDescent="0.4">
      <c r="A31" s="88">
        <v>22</v>
      </c>
      <c r="B31" s="89" t="s">
        <v>54</v>
      </c>
      <c r="C31" s="90" t="s">
        <v>440</v>
      </c>
      <c r="D31" s="90" t="s">
        <v>56</v>
      </c>
      <c r="E31" s="90" t="s">
        <v>29</v>
      </c>
      <c r="F31" s="91" t="s">
        <v>21</v>
      </c>
      <c r="G31" s="92">
        <v>45000</v>
      </c>
      <c r="H31" s="93">
        <v>0</v>
      </c>
      <c r="I31" s="93">
        <v>45000</v>
      </c>
      <c r="J31" s="93">
        <v>1291.5</v>
      </c>
      <c r="K31" s="93">
        <v>0</v>
      </c>
      <c r="L31" s="93">
        <v>1368</v>
      </c>
      <c r="M31" s="93">
        <v>4014.16</v>
      </c>
      <c r="N31" s="93">
        <f>SUM(Tabla54[[#This Row],[AFP]:[OTROS DESC.]])</f>
        <v>6673.66</v>
      </c>
      <c r="O31" s="94">
        <f>(Tabla54[[#This Row],[TOTAL ING.]]-Tabla54[[#This Row],[TOTAL DESC.]])</f>
        <v>38326.339999999997</v>
      </c>
      <c r="Q31" s="103"/>
    </row>
    <row r="32" spans="1:17" s="1" customFormat="1" ht="30" customHeight="1" x14ac:dyDescent="0.35">
      <c r="A32" s="88">
        <v>23</v>
      </c>
      <c r="B32" s="96" t="s">
        <v>381</v>
      </c>
      <c r="C32" s="96" t="s">
        <v>493</v>
      </c>
      <c r="D32" s="96" t="s">
        <v>382</v>
      </c>
      <c r="E32" s="98" t="s">
        <v>32</v>
      </c>
      <c r="F32" s="97" t="s">
        <v>21</v>
      </c>
      <c r="G32" s="99">
        <v>65000</v>
      </c>
      <c r="H32" s="100">
        <v>0</v>
      </c>
      <c r="I32" s="99">
        <v>65000</v>
      </c>
      <c r="J32" s="99">
        <v>1865.5</v>
      </c>
      <c r="K32" s="99">
        <v>4119.3</v>
      </c>
      <c r="L32" s="99">
        <f>+I32*3.04%</f>
        <v>1976</v>
      </c>
      <c r="M32" s="99">
        <v>395</v>
      </c>
      <c r="N32" s="93">
        <f>SUM(Tabla54[[#This Row],[AFP]:[OTROS DESC.]])</f>
        <v>8355.7999999999993</v>
      </c>
      <c r="O32" s="101">
        <f>(I32-N32)</f>
        <v>56644.2</v>
      </c>
      <c r="Q32" s="103"/>
    </row>
    <row r="33" spans="1:17" s="1" customFormat="1" ht="30" customHeight="1" x14ac:dyDescent="0.35">
      <c r="A33" s="88">
        <v>24</v>
      </c>
      <c r="B33" s="89" t="s">
        <v>509</v>
      </c>
      <c r="C33" s="90" t="s">
        <v>61</v>
      </c>
      <c r="D33" s="90" t="s">
        <v>77</v>
      </c>
      <c r="E33" s="90" t="s">
        <v>32</v>
      </c>
      <c r="F33" s="91" t="s">
        <v>24</v>
      </c>
      <c r="G33" s="92">
        <v>40000</v>
      </c>
      <c r="H33" s="93">
        <v>0</v>
      </c>
      <c r="I33" s="93">
        <v>40000</v>
      </c>
      <c r="J33" s="93">
        <f>G33*0.0287</f>
        <v>1148</v>
      </c>
      <c r="K33" s="93">
        <v>0</v>
      </c>
      <c r="L33" s="93">
        <f>G33*0.0304</f>
        <v>1216</v>
      </c>
      <c r="M33" s="93">
        <v>225</v>
      </c>
      <c r="N33" s="93">
        <f>SUM(Tabla54[[#This Row],[AFP]:[OTROS DESC.]])</f>
        <v>2589</v>
      </c>
      <c r="O33" s="94">
        <f>(Tabla54[[#This Row],[TOTAL ING.]]-Tabla54[[#This Row],[TOTAL DESC.]])</f>
        <v>37411</v>
      </c>
      <c r="Q33" s="103"/>
    </row>
    <row r="34" spans="1:17" s="1" customFormat="1" ht="30" customHeight="1" x14ac:dyDescent="0.35">
      <c r="A34" s="88">
        <v>25</v>
      </c>
      <c r="B34" s="89" t="s">
        <v>514</v>
      </c>
      <c r="C34" s="90" t="s">
        <v>61</v>
      </c>
      <c r="D34" s="90" t="s">
        <v>510</v>
      </c>
      <c r="E34" s="90" t="s">
        <v>32</v>
      </c>
      <c r="F34" s="91" t="s">
        <v>21</v>
      </c>
      <c r="G34" s="92">
        <v>40000</v>
      </c>
      <c r="H34" s="93">
        <v>0</v>
      </c>
      <c r="I34" s="93">
        <v>40000</v>
      </c>
      <c r="J34" s="93">
        <f>G34*0.0287</f>
        <v>1148</v>
      </c>
      <c r="K34" s="93">
        <v>0</v>
      </c>
      <c r="L34" s="93">
        <f>G34*0.0304</f>
        <v>1216</v>
      </c>
      <c r="M34" s="93">
        <v>325</v>
      </c>
      <c r="N34" s="93">
        <f>SUM(Tabla54[[#This Row],[AFP]:[OTROS DESC.]])</f>
        <v>2689</v>
      </c>
      <c r="O34" s="94">
        <f>(Tabla54[[#This Row],[TOTAL ING.]]-Tabla54[[#This Row],[TOTAL DESC.]])</f>
        <v>37311</v>
      </c>
      <c r="Q34" s="103"/>
    </row>
    <row r="35" spans="1:17" s="1" customFormat="1" ht="30" customHeight="1" x14ac:dyDescent="0.35">
      <c r="A35" s="88">
        <v>26</v>
      </c>
      <c r="B35" s="89" t="s">
        <v>60</v>
      </c>
      <c r="C35" s="90" t="s">
        <v>369</v>
      </c>
      <c r="D35" s="90" t="s">
        <v>373</v>
      </c>
      <c r="E35" s="90" t="s">
        <v>20</v>
      </c>
      <c r="F35" s="91" t="s">
        <v>21</v>
      </c>
      <c r="G35" s="92">
        <v>75000</v>
      </c>
      <c r="H35" s="93">
        <v>0</v>
      </c>
      <c r="I35" s="93">
        <f>(Tabla54[[#This Row],[SUELDO BUTO (RD$)]]+Tabla54[[#This Row],[OTROS ING.]])</f>
        <v>75000</v>
      </c>
      <c r="J35" s="93">
        <f>G35*0.0287</f>
        <v>2152.5</v>
      </c>
      <c r="K35" s="93">
        <v>6309.38</v>
      </c>
      <c r="L35" s="93">
        <f>G35*0.0304</f>
        <v>2280</v>
      </c>
      <c r="M35" s="93">
        <v>835.4</v>
      </c>
      <c r="N35" s="93">
        <f>SUM(Tabla54[[#This Row],[AFP]:[OTROS DESC.]])</f>
        <v>11577.28</v>
      </c>
      <c r="O35" s="94">
        <f>(Tabla54[[#This Row],[TOTAL ING.]]-Tabla54[[#This Row],[TOTAL DESC.]])</f>
        <v>63422.720000000001</v>
      </c>
      <c r="Q35" s="103"/>
    </row>
    <row r="36" spans="1:17" s="1" customFormat="1" ht="30" customHeight="1" x14ac:dyDescent="0.35">
      <c r="A36" s="88">
        <v>27</v>
      </c>
      <c r="B36" s="89" t="s">
        <v>368</v>
      </c>
      <c r="C36" s="90" t="s">
        <v>369</v>
      </c>
      <c r="D36" s="90" t="s">
        <v>370</v>
      </c>
      <c r="E36" s="90" t="s">
        <v>32</v>
      </c>
      <c r="F36" s="91" t="s">
        <v>21</v>
      </c>
      <c r="G36" s="92">
        <v>51000</v>
      </c>
      <c r="H36" s="93">
        <v>0</v>
      </c>
      <c r="I36" s="93">
        <v>51000</v>
      </c>
      <c r="J36" s="93">
        <v>1463.7</v>
      </c>
      <c r="K36" s="93">
        <v>0</v>
      </c>
      <c r="L36" s="93">
        <v>1550.4</v>
      </c>
      <c r="M36" s="93">
        <v>5816.8</v>
      </c>
      <c r="N36" s="93">
        <v>8830.9</v>
      </c>
      <c r="O36" s="94">
        <v>42169.1</v>
      </c>
      <c r="Q36" s="103"/>
    </row>
    <row r="37" spans="1:17" s="1" customFormat="1" ht="30" customHeight="1" x14ac:dyDescent="0.35">
      <c r="A37" s="88">
        <v>28</v>
      </c>
      <c r="B37" s="89" t="s">
        <v>62</v>
      </c>
      <c r="C37" s="90" t="s">
        <v>369</v>
      </c>
      <c r="D37" s="90" t="s">
        <v>63</v>
      </c>
      <c r="E37" s="90" t="s">
        <v>29</v>
      </c>
      <c r="F37" s="91" t="s">
        <v>21</v>
      </c>
      <c r="G37" s="92">
        <v>80000</v>
      </c>
      <c r="H37" s="93">
        <v>0</v>
      </c>
      <c r="I37" s="93">
        <f>(Tabla54[[#This Row],[SUELDO BUTO (RD$)]]+Tabla54[[#This Row],[OTROS ING.]])</f>
        <v>80000</v>
      </c>
      <c r="J37" s="93">
        <f>G37*0.0287</f>
        <v>2296</v>
      </c>
      <c r="K37" s="93">
        <v>7400.87</v>
      </c>
      <c r="L37" s="93">
        <f>G37*0.0304</f>
        <v>2432</v>
      </c>
      <c r="M37" s="93">
        <v>2383.6999999999998</v>
      </c>
      <c r="N37" s="93">
        <v>14512.57</v>
      </c>
      <c r="O37" s="94">
        <v>65487.43</v>
      </c>
      <c r="Q37" s="103"/>
    </row>
    <row r="38" spans="1:17" s="1" customFormat="1" ht="30" customHeight="1" x14ac:dyDescent="0.35">
      <c r="A38" s="88">
        <v>29</v>
      </c>
      <c r="B38" s="89" t="s">
        <v>64</v>
      </c>
      <c r="C38" s="90" t="s">
        <v>492</v>
      </c>
      <c r="D38" s="90" t="s">
        <v>409</v>
      </c>
      <c r="E38" s="90" t="s">
        <v>29</v>
      </c>
      <c r="F38" s="91" t="s">
        <v>24</v>
      </c>
      <c r="G38" s="92">
        <v>51000</v>
      </c>
      <c r="H38" s="93">
        <v>0</v>
      </c>
      <c r="I38" s="93">
        <f>(Tabla54[[#This Row],[SUELDO BUTO (RD$)]]+Tabla54[[#This Row],[OTROS ING.]])</f>
        <v>51000</v>
      </c>
      <c r="J38" s="93">
        <f>G38*0.0287</f>
        <v>1463.7</v>
      </c>
      <c r="K38" s="93">
        <v>1995.14</v>
      </c>
      <c r="L38" s="93">
        <f>G38*0.0304</f>
        <v>1550.4</v>
      </c>
      <c r="M38" s="93">
        <v>375</v>
      </c>
      <c r="N38" s="93">
        <f>SUM(Tabla54[[#This Row],[AFP]:[OTROS DESC.]])</f>
        <v>5384.24</v>
      </c>
      <c r="O38" s="94">
        <f>(Tabla54[[#This Row],[TOTAL ING.]]-Tabla54[[#This Row],[TOTAL DESC.]])</f>
        <v>45615.76</v>
      </c>
      <c r="Q38" s="103"/>
    </row>
    <row r="39" spans="1:17" s="1" customFormat="1" ht="30" customHeight="1" x14ac:dyDescent="0.35">
      <c r="A39" s="88">
        <v>30</v>
      </c>
      <c r="B39" s="89" t="s">
        <v>68</v>
      </c>
      <c r="C39" s="90" t="s">
        <v>475</v>
      </c>
      <c r="D39" s="90" t="s">
        <v>476</v>
      </c>
      <c r="E39" s="90" t="s">
        <v>32</v>
      </c>
      <c r="F39" s="91" t="s">
        <v>24</v>
      </c>
      <c r="G39" s="92">
        <v>40000</v>
      </c>
      <c r="H39" s="93">
        <v>0</v>
      </c>
      <c r="I39" s="93">
        <f>(Tabla54[[#This Row],[SUELDO BUTO (RD$)]]+Tabla54[[#This Row],[OTROS ING.]])</f>
        <v>40000</v>
      </c>
      <c r="J39" s="93">
        <v>1148</v>
      </c>
      <c r="K39" s="93">
        <v>185.33</v>
      </c>
      <c r="L39" s="93">
        <v>1216</v>
      </c>
      <c r="M39" s="93">
        <v>2040.46</v>
      </c>
      <c r="N39" s="93">
        <v>4589.79</v>
      </c>
      <c r="O39" s="94">
        <f>(Tabla54[[#This Row],[TOTAL ING.]]-Tabla54[[#This Row],[TOTAL DESC.]])</f>
        <v>35410.21</v>
      </c>
      <c r="Q39" s="103"/>
    </row>
    <row r="40" spans="1:17" s="1" customFormat="1" ht="30" customHeight="1" x14ac:dyDescent="0.35">
      <c r="A40" s="88">
        <v>31</v>
      </c>
      <c r="B40" s="89" t="s">
        <v>69</v>
      </c>
      <c r="C40" s="90" t="s">
        <v>492</v>
      </c>
      <c r="D40" s="90" t="s">
        <v>70</v>
      </c>
      <c r="E40" s="90" t="s">
        <v>32</v>
      </c>
      <c r="F40" s="91" t="s">
        <v>21</v>
      </c>
      <c r="G40" s="92">
        <v>51000</v>
      </c>
      <c r="H40" s="93">
        <v>0</v>
      </c>
      <c r="I40" s="93">
        <f>(Tabla54[[#This Row],[SUELDO BUTO (RD$)]]+Tabla54[[#This Row],[OTROS ING.]])</f>
        <v>51000</v>
      </c>
      <c r="J40" s="93">
        <f>G40*0.0287</f>
        <v>1463.7</v>
      </c>
      <c r="K40" s="93">
        <v>0</v>
      </c>
      <c r="L40" s="93">
        <f>G40*0.0304</f>
        <v>1550.4</v>
      </c>
      <c r="M40" s="93">
        <v>375</v>
      </c>
      <c r="N40" s="93">
        <f>SUM(Tabla54[[#This Row],[AFP]:[OTROS DESC.]])</f>
        <v>3389.1000000000004</v>
      </c>
      <c r="O40" s="94">
        <f>(Tabla54[[#This Row],[TOTAL ING.]]-Tabla54[[#This Row],[TOTAL DESC.]])</f>
        <v>47610.9</v>
      </c>
      <c r="Q40" s="103"/>
    </row>
    <row r="41" spans="1:17" s="1" customFormat="1" ht="30" customHeight="1" x14ac:dyDescent="0.35">
      <c r="A41" s="88">
        <v>32</v>
      </c>
      <c r="B41" s="89" t="s">
        <v>335</v>
      </c>
      <c r="C41" s="90" t="s">
        <v>475</v>
      </c>
      <c r="D41" s="90" t="s">
        <v>431</v>
      </c>
      <c r="E41" s="90" t="s">
        <v>32</v>
      </c>
      <c r="F41" s="91" t="s">
        <v>21</v>
      </c>
      <c r="G41" s="92">
        <v>51000</v>
      </c>
      <c r="H41" s="93">
        <v>0</v>
      </c>
      <c r="I41" s="93">
        <f>(Tabla54[[#This Row],[SUELDO BUTO (RD$)]]+Tabla54[[#This Row],[OTROS ING.]])</f>
        <v>51000</v>
      </c>
      <c r="J41" s="93">
        <f>G41*0.0287</f>
        <v>1463.7</v>
      </c>
      <c r="K41" s="93">
        <v>0</v>
      </c>
      <c r="L41" s="93">
        <f>G41*0.0304</f>
        <v>1550.4</v>
      </c>
      <c r="M41" s="93">
        <v>375</v>
      </c>
      <c r="N41" s="93">
        <f>SUM(Tabla54[[#This Row],[AFP]:[OTROS DESC.]])</f>
        <v>3389.1000000000004</v>
      </c>
      <c r="O41" s="94">
        <f>(Tabla54[[#This Row],[TOTAL ING.]]-Tabla54[[#This Row],[TOTAL DESC.]])</f>
        <v>47610.9</v>
      </c>
      <c r="Q41" s="103"/>
    </row>
    <row r="42" spans="1:17" s="1" customFormat="1" ht="30" customHeight="1" x14ac:dyDescent="0.35">
      <c r="A42" s="88">
        <v>33</v>
      </c>
      <c r="B42" s="89" t="s">
        <v>78</v>
      </c>
      <c r="C42" s="90" t="s">
        <v>441</v>
      </c>
      <c r="D42" s="90" t="s">
        <v>80</v>
      </c>
      <c r="E42" s="90" t="s">
        <v>29</v>
      </c>
      <c r="F42" s="91" t="s">
        <v>21</v>
      </c>
      <c r="G42" s="92">
        <v>80000</v>
      </c>
      <c r="H42" s="93">
        <v>0</v>
      </c>
      <c r="I42" s="93">
        <f>(Tabla54[[#This Row],[SUELDO BUTO (RD$)]]+Tabla54[[#This Row],[OTROS ING.]])</f>
        <v>80000</v>
      </c>
      <c r="J42" s="93">
        <f t="shared" ref="J42:J50" si="0">G42*0.0287</f>
        <v>2296</v>
      </c>
      <c r="K42" s="93">
        <v>6972</v>
      </c>
      <c r="L42" s="93">
        <f t="shared" ref="L42:L51" si="1">G42*0.0304</f>
        <v>2432</v>
      </c>
      <c r="M42" s="93">
        <v>4464.16</v>
      </c>
      <c r="N42" s="93">
        <v>16164.16</v>
      </c>
      <c r="O42" s="94">
        <f>(Tabla54[[#This Row],[TOTAL ING.]]-Tabla54[[#This Row],[TOTAL DESC.]])</f>
        <v>63835.839999999997</v>
      </c>
      <c r="Q42" s="103"/>
    </row>
    <row r="43" spans="1:17" s="1" customFormat="1" ht="30" customHeight="1" x14ac:dyDescent="0.35">
      <c r="A43" s="88">
        <v>34</v>
      </c>
      <c r="B43" s="89" t="s">
        <v>500</v>
      </c>
      <c r="C43" s="90" t="s">
        <v>72</v>
      </c>
      <c r="D43" s="90" t="s">
        <v>77</v>
      </c>
      <c r="E43" s="90" t="s">
        <v>32</v>
      </c>
      <c r="F43" s="91" t="s">
        <v>21</v>
      </c>
      <c r="G43" s="92">
        <v>40000</v>
      </c>
      <c r="H43" s="93">
        <v>0</v>
      </c>
      <c r="I43" s="93">
        <v>40000</v>
      </c>
      <c r="J43" s="93">
        <f>G43*0.0287</f>
        <v>1148</v>
      </c>
      <c r="K43" s="93">
        <v>0</v>
      </c>
      <c r="L43" s="93">
        <f>G43*0.0304</f>
        <v>1216</v>
      </c>
      <c r="M43" s="93">
        <v>977.9</v>
      </c>
      <c r="N43" s="93">
        <f>SUM(Tabla54[[#This Row],[AFP]:[OTROS DESC.]])</f>
        <v>3341.9</v>
      </c>
      <c r="O43" s="94">
        <f>(Tabla54[[#This Row],[TOTAL ING.]]-Tabla54[[#This Row],[TOTAL DESC.]])</f>
        <v>36658.1</v>
      </c>
      <c r="Q43" s="103"/>
    </row>
    <row r="44" spans="1:17" s="1" customFormat="1" ht="30" customHeight="1" x14ac:dyDescent="0.35">
      <c r="A44" s="88">
        <v>35</v>
      </c>
      <c r="B44" s="89" t="s">
        <v>494</v>
      </c>
      <c r="C44" s="90" t="s">
        <v>456</v>
      </c>
      <c r="D44" s="90" t="s">
        <v>495</v>
      </c>
      <c r="E44" s="90" t="s">
        <v>32</v>
      </c>
      <c r="F44" s="91" t="s">
        <v>24</v>
      </c>
      <c r="G44" s="92">
        <v>51000</v>
      </c>
      <c r="H44" s="93">
        <v>0</v>
      </c>
      <c r="I44" s="93">
        <f>(Tabla54[[#This Row],[SUELDO BUTO (RD$)]]+Tabla54[[#This Row],[OTROS ING.]])</f>
        <v>51000</v>
      </c>
      <c r="J44" s="93">
        <f>G44*0.0287</f>
        <v>1463.7</v>
      </c>
      <c r="K44" s="93">
        <v>0</v>
      </c>
      <c r="L44" s="93">
        <f>G44*0.0304</f>
        <v>1550.4</v>
      </c>
      <c r="M44" s="93">
        <v>275</v>
      </c>
      <c r="N44" s="93">
        <f>SUM(Tabla54[[#This Row],[AFP]:[OTROS DESC.]])</f>
        <v>3289.1000000000004</v>
      </c>
      <c r="O44" s="94">
        <f>(Tabla54[[#This Row],[TOTAL ING.]]-Tabla54[[#This Row],[TOTAL DESC.]])</f>
        <v>47710.9</v>
      </c>
      <c r="Q44" s="103"/>
    </row>
    <row r="45" spans="1:17" s="1" customFormat="1" ht="30" customHeight="1" x14ac:dyDescent="0.35">
      <c r="A45" s="88">
        <v>36</v>
      </c>
      <c r="B45" s="89" t="s">
        <v>81</v>
      </c>
      <c r="C45" s="90" t="s">
        <v>79</v>
      </c>
      <c r="D45" s="90" t="s">
        <v>82</v>
      </c>
      <c r="E45" s="90" t="s">
        <v>32</v>
      </c>
      <c r="F45" s="91" t="s">
        <v>21</v>
      </c>
      <c r="G45" s="92">
        <v>40000</v>
      </c>
      <c r="H45" s="93">
        <v>0</v>
      </c>
      <c r="I45" s="93">
        <f>(Tabla54[[#This Row],[SUELDO BUTO (RD$)]]+Tabla54[[#This Row],[OTROS ING.]])</f>
        <v>40000</v>
      </c>
      <c r="J45" s="93">
        <f t="shared" si="0"/>
        <v>1148</v>
      </c>
      <c r="K45" s="93">
        <v>0</v>
      </c>
      <c r="L45" s="93">
        <f t="shared" si="1"/>
        <v>1216</v>
      </c>
      <c r="M45" s="93">
        <v>185</v>
      </c>
      <c r="N45" s="93">
        <f>SUM(Tabla54[[#This Row],[AFP]:[OTROS DESC.]])</f>
        <v>2549</v>
      </c>
      <c r="O45" s="94">
        <f>(Tabla54[[#This Row],[TOTAL ING.]]-Tabla54[[#This Row],[TOTAL DESC.]])</f>
        <v>37451</v>
      </c>
      <c r="Q45" s="103"/>
    </row>
    <row r="46" spans="1:17" s="1" customFormat="1" ht="30" customHeight="1" x14ac:dyDescent="0.35">
      <c r="A46" s="88">
        <v>37</v>
      </c>
      <c r="B46" s="89" t="s">
        <v>482</v>
      </c>
      <c r="C46" s="90" t="s">
        <v>79</v>
      </c>
      <c r="D46" s="90" t="s">
        <v>483</v>
      </c>
      <c r="E46" s="90" t="s">
        <v>32</v>
      </c>
      <c r="F46" s="91" t="s">
        <v>21</v>
      </c>
      <c r="G46" s="92">
        <v>40000</v>
      </c>
      <c r="H46" s="93">
        <v>0</v>
      </c>
      <c r="I46" s="93">
        <f>(Tabla54[[#This Row],[SUELDO BUTO (RD$)]]+Tabla54[[#This Row],[OTROS ING.]])</f>
        <v>40000</v>
      </c>
      <c r="J46" s="93">
        <f t="shared" si="0"/>
        <v>1148</v>
      </c>
      <c r="K46" s="93">
        <v>0</v>
      </c>
      <c r="L46" s="93">
        <f t="shared" si="1"/>
        <v>1216</v>
      </c>
      <c r="M46" s="93">
        <v>1920.46</v>
      </c>
      <c r="N46" s="93">
        <v>4284.46</v>
      </c>
      <c r="O46" s="94">
        <f>(Tabla54[[#This Row],[TOTAL ING.]]-Tabla54[[#This Row],[TOTAL DESC.]])</f>
        <v>35715.54</v>
      </c>
      <c r="Q46" s="103"/>
    </row>
    <row r="47" spans="1:17" s="1" customFormat="1" ht="30" customHeight="1" x14ac:dyDescent="0.35">
      <c r="A47" s="88">
        <v>38</v>
      </c>
      <c r="B47" s="89" t="s">
        <v>351</v>
      </c>
      <c r="C47" s="90" t="s">
        <v>443</v>
      </c>
      <c r="D47" s="90" t="s">
        <v>481</v>
      </c>
      <c r="E47" s="90" t="s">
        <v>32</v>
      </c>
      <c r="F47" s="91" t="s">
        <v>21</v>
      </c>
      <c r="G47" s="92">
        <v>51000</v>
      </c>
      <c r="H47" s="93">
        <v>0</v>
      </c>
      <c r="I47" s="93">
        <f>(Tabla54[[#This Row],[SUELDO BUTO (RD$)]]+Tabla54[[#This Row],[OTROS ING.]])</f>
        <v>51000</v>
      </c>
      <c r="J47" s="93">
        <f t="shared" si="0"/>
        <v>1463.7</v>
      </c>
      <c r="K47" s="93">
        <v>1995.14</v>
      </c>
      <c r="L47" s="93">
        <f t="shared" si="1"/>
        <v>1550.4</v>
      </c>
      <c r="M47" s="93">
        <v>350</v>
      </c>
      <c r="N47" s="93">
        <f>SUM(Tabla54[[#This Row],[AFP]:[OTROS DESC.]])</f>
        <v>5359.24</v>
      </c>
      <c r="O47" s="94">
        <f>(Tabla54[[#This Row],[TOTAL ING.]]-Tabla54[[#This Row],[TOTAL DESC.]])</f>
        <v>45640.76</v>
      </c>
      <c r="Q47" s="103"/>
    </row>
    <row r="48" spans="1:17" s="1" customFormat="1" ht="30" customHeight="1" x14ac:dyDescent="0.35">
      <c r="A48" s="88">
        <v>39</v>
      </c>
      <c r="B48" s="89" t="s">
        <v>86</v>
      </c>
      <c r="C48" s="90" t="s">
        <v>443</v>
      </c>
      <c r="D48" s="90" t="s">
        <v>408</v>
      </c>
      <c r="E48" s="90" t="s">
        <v>32</v>
      </c>
      <c r="F48" s="91" t="s">
        <v>21</v>
      </c>
      <c r="G48" s="92">
        <v>35000</v>
      </c>
      <c r="H48" s="93">
        <v>0</v>
      </c>
      <c r="I48" s="93">
        <f>(Tabla54[[#This Row],[SUELDO BUTO (RD$)]]+Tabla54[[#This Row],[OTROS ING.]])</f>
        <v>35000</v>
      </c>
      <c r="J48" s="93">
        <f t="shared" si="0"/>
        <v>1004.5</v>
      </c>
      <c r="K48" s="93">
        <v>0</v>
      </c>
      <c r="L48" s="93">
        <f t="shared" si="1"/>
        <v>1064</v>
      </c>
      <c r="M48" s="93">
        <v>375</v>
      </c>
      <c r="N48" s="93">
        <f>SUM(Tabla54[[#This Row],[AFP]:[OTROS DESC.]])</f>
        <v>2443.5</v>
      </c>
      <c r="O48" s="94">
        <f>(Tabla54[[#This Row],[TOTAL ING.]]-Tabla54[[#This Row],[TOTAL DESC.]])</f>
        <v>32556.5</v>
      </c>
      <c r="Q48" s="103"/>
    </row>
    <row r="49" spans="1:17" s="1" customFormat="1" ht="30" customHeight="1" x14ac:dyDescent="0.35">
      <c r="A49" s="88">
        <v>40</v>
      </c>
      <c r="B49" s="89" t="s">
        <v>83</v>
      </c>
      <c r="C49" s="90" t="s">
        <v>393</v>
      </c>
      <c r="D49" s="90" t="s">
        <v>410</v>
      </c>
      <c r="E49" s="90" t="s">
        <v>32</v>
      </c>
      <c r="F49" s="91" t="s">
        <v>24</v>
      </c>
      <c r="G49" s="92">
        <v>51000</v>
      </c>
      <c r="H49" s="93">
        <v>0</v>
      </c>
      <c r="I49" s="93">
        <f>(Tabla54[[#This Row],[SUELDO BUTO (RD$)]]+Tabla54[[#This Row],[OTROS ING.]])</f>
        <v>51000</v>
      </c>
      <c r="J49" s="93">
        <f t="shared" si="0"/>
        <v>1463.7</v>
      </c>
      <c r="K49" s="93">
        <v>0</v>
      </c>
      <c r="L49" s="93">
        <v>1550.4</v>
      </c>
      <c r="M49" s="93">
        <v>375</v>
      </c>
      <c r="N49" s="93">
        <f>SUM(Tabla54[[#This Row],[AFP]:[OTROS DESC.]])</f>
        <v>3389.1000000000004</v>
      </c>
      <c r="O49" s="94">
        <f>(Tabla54[[#This Row],[TOTAL ING.]]-Tabla54[[#This Row],[TOTAL DESC.]])</f>
        <v>47610.9</v>
      </c>
      <c r="Q49" s="103"/>
    </row>
    <row r="50" spans="1:17" s="1" customFormat="1" ht="30" customHeight="1" x14ac:dyDescent="0.35">
      <c r="A50" s="88">
        <v>41</v>
      </c>
      <c r="B50" s="89" t="s">
        <v>88</v>
      </c>
      <c r="C50" s="90" t="s">
        <v>393</v>
      </c>
      <c r="D50" s="90" t="s">
        <v>53</v>
      </c>
      <c r="E50" s="90" t="s">
        <v>32</v>
      </c>
      <c r="F50" s="91" t="s">
        <v>24</v>
      </c>
      <c r="G50" s="92">
        <v>40000</v>
      </c>
      <c r="H50" s="93">
        <v>0</v>
      </c>
      <c r="I50" s="93">
        <f>(Tabla54[[#This Row],[SUELDO BUTO (RD$)]]+Tabla54[[#This Row],[OTROS ING.]])</f>
        <v>40000</v>
      </c>
      <c r="J50" s="93">
        <f t="shared" si="0"/>
        <v>1148</v>
      </c>
      <c r="K50" s="93">
        <v>0</v>
      </c>
      <c r="L50" s="93">
        <f t="shared" si="1"/>
        <v>1216</v>
      </c>
      <c r="M50" s="93">
        <v>325</v>
      </c>
      <c r="N50" s="93">
        <f>SUM(Tabla54[[#This Row],[AFP]:[OTROS DESC.]])</f>
        <v>2689</v>
      </c>
      <c r="O50" s="94">
        <f>(Tabla54[[#This Row],[TOTAL ING.]]-Tabla54[[#This Row],[TOTAL DESC.]])</f>
        <v>37311</v>
      </c>
      <c r="Q50" s="103"/>
    </row>
    <row r="51" spans="1:17" s="1" customFormat="1" ht="30" customHeight="1" x14ac:dyDescent="0.35">
      <c r="A51" s="88">
        <v>42</v>
      </c>
      <c r="B51" s="89" t="s">
        <v>89</v>
      </c>
      <c r="C51" s="90" t="s">
        <v>393</v>
      </c>
      <c r="D51" s="90" t="s">
        <v>53</v>
      </c>
      <c r="E51" s="90" t="s">
        <v>29</v>
      </c>
      <c r="F51" s="91" t="s">
        <v>21</v>
      </c>
      <c r="G51" s="92">
        <v>40000</v>
      </c>
      <c r="H51" s="93">
        <v>0</v>
      </c>
      <c r="I51" s="93">
        <f>(Tabla54[[#This Row],[SUELDO BUTO (RD$)]]+Tabla54[[#This Row],[OTROS ING.]])</f>
        <v>40000</v>
      </c>
      <c r="J51" s="93">
        <v>1148</v>
      </c>
      <c r="K51" s="93">
        <v>0</v>
      </c>
      <c r="L51" s="93">
        <f t="shared" si="1"/>
        <v>1216</v>
      </c>
      <c r="M51" s="93">
        <v>325</v>
      </c>
      <c r="N51" s="93">
        <v>2689</v>
      </c>
      <c r="O51" s="94">
        <f>(Tabla54[[#This Row],[TOTAL ING.]]-Tabla54[[#This Row],[TOTAL DESC.]])</f>
        <v>37311</v>
      </c>
      <c r="Q51" s="103"/>
    </row>
    <row r="52" spans="1:17" s="1" customFormat="1" ht="30" customHeight="1" x14ac:dyDescent="0.35">
      <c r="A52" s="88">
        <v>43</v>
      </c>
      <c r="B52" s="89" t="s">
        <v>90</v>
      </c>
      <c r="C52" s="90" t="s">
        <v>393</v>
      </c>
      <c r="D52" s="90" t="s">
        <v>77</v>
      </c>
      <c r="E52" s="90" t="s">
        <v>32</v>
      </c>
      <c r="F52" s="91" t="s">
        <v>24</v>
      </c>
      <c r="G52" s="92">
        <v>35000</v>
      </c>
      <c r="H52" s="93">
        <v>0</v>
      </c>
      <c r="I52" s="93">
        <f>(Tabla54[[#This Row],[SUELDO BUTO (RD$)]]+Tabla54[[#This Row],[OTROS ING.]])</f>
        <v>35000</v>
      </c>
      <c r="J52" s="93">
        <f>G52*0.0287</f>
        <v>1004.5</v>
      </c>
      <c r="K52" s="93">
        <v>0</v>
      </c>
      <c r="L52" s="93">
        <f>G52*0.0304</f>
        <v>1064</v>
      </c>
      <c r="M52" s="93">
        <v>125</v>
      </c>
      <c r="N52" s="93">
        <f>SUM(Tabla54[[#This Row],[AFP]:[OTROS DESC.]])</f>
        <v>2193.5</v>
      </c>
      <c r="O52" s="94">
        <f>(Tabla54[[#This Row],[TOTAL ING.]]-Tabla54[[#This Row],[TOTAL DESC.]])</f>
        <v>32806.5</v>
      </c>
      <c r="Q52" s="103"/>
    </row>
    <row r="53" spans="1:17" s="1" customFormat="1" ht="30" customHeight="1" x14ac:dyDescent="0.35">
      <c r="A53" s="88">
        <v>44</v>
      </c>
      <c r="B53" s="89" t="s">
        <v>94</v>
      </c>
      <c r="C53" s="90" t="s">
        <v>444</v>
      </c>
      <c r="D53" s="90" t="s">
        <v>95</v>
      </c>
      <c r="E53" s="90" t="s">
        <v>112</v>
      </c>
      <c r="F53" s="91" t="s">
        <v>24</v>
      </c>
      <c r="G53" s="92">
        <v>25000</v>
      </c>
      <c r="H53" s="93">
        <v>0</v>
      </c>
      <c r="I53" s="93">
        <f>(Tabla54[[#This Row],[SUELDO BUTO (RD$)]]+Tabla54[[#This Row],[OTROS ING.]])</f>
        <v>25000</v>
      </c>
      <c r="J53" s="93">
        <f>G53*0.0287</f>
        <v>717.5</v>
      </c>
      <c r="K53" s="93">
        <v>0</v>
      </c>
      <c r="L53" s="93">
        <f>G53*0.0304</f>
        <v>760</v>
      </c>
      <c r="M53" s="93">
        <v>125</v>
      </c>
      <c r="N53" s="93">
        <f>SUM(Tabla54[[#This Row],[AFP]:[OTROS DESC.]])</f>
        <v>1602.5</v>
      </c>
      <c r="O53" s="94">
        <f>(Tabla54[[#This Row],[TOTAL ING.]]-Tabla54[[#This Row],[TOTAL DESC.]])</f>
        <v>23397.5</v>
      </c>
      <c r="Q53" s="103"/>
    </row>
    <row r="54" spans="1:17" s="1" customFormat="1" ht="30" customHeight="1" x14ac:dyDescent="0.35">
      <c r="A54" s="88">
        <v>45</v>
      </c>
      <c r="B54" s="89" t="s">
        <v>96</v>
      </c>
      <c r="C54" s="90" t="s">
        <v>442</v>
      </c>
      <c r="D54" s="90" t="s">
        <v>361</v>
      </c>
      <c r="E54" s="90" t="s">
        <v>32</v>
      </c>
      <c r="F54" s="91" t="s">
        <v>21</v>
      </c>
      <c r="G54" s="92">
        <v>40000</v>
      </c>
      <c r="H54" s="93">
        <v>0</v>
      </c>
      <c r="I54" s="93">
        <v>40000</v>
      </c>
      <c r="J54" s="93">
        <v>1148</v>
      </c>
      <c r="K54" s="93">
        <v>0</v>
      </c>
      <c r="L54" s="93">
        <v>1216</v>
      </c>
      <c r="M54" s="93">
        <v>2593.36</v>
      </c>
      <c r="N54" s="93">
        <f>SUM(Tabla54[[#This Row],[AFP]:[OTROS DESC.]])</f>
        <v>4957.3600000000006</v>
      </c>
      <c r="O54" s="94">
        <f>(Tabla54[[#This Row],[TOTAL ING.]]-Tabla54[[#This Row],[TOTAL DESC.]])</f>
        <v>35042.639999999999</v>
      </c>
      <c r="Q54" s="103"/>
    </row>
    <row r="55" spans="1:17" s="1" customFormat="1" ht="30" customHeight="1" x14ac:dyDescent="0.35">
      <c r="A55" s="88">
        <v>46</v>
      </c>
      <c r="B55" s="89" t="s">
        <v>104</v>
      </c>
      <c r="C55" s="90" t="s">
        <v>515</v>
      </c>
      <c r="D55" s="90" t="s">
        <v>383</v>
      </c>
      <c r="E55" s="90" t="s">
        <v>112</v>
      </c>
      <c r="F55" s="91" t="s">
        <v>24</v>
      </c>
      <c r="G55" s="92">
        <v>35000</v>
      </c>
      <c r="H55" s="93">
        <v>0</v>
      </c>
      <c r="I55" s="93">
        <f>(Tabla54[[#This Row],[SUELDO BUTO (RD$)]]+Tabla54[[#This Row],[OTROS ING.]])</f>
        <v>35000</v>
      </c>
      <c r="J55" s="93">
        <f t="shared" ref="J55:J87" si="2">G55*0.0287</f>
        <v>1004.5</v>
      </c>
      <c r="K55" s="93">
        <v>0</v>
      </c>
      <c r="L55" s="93">
        <f t="shared" ref="L55:L82" si="3">G55*0.0304</f>
        <v>1064</v>
      </c>
      <c r="M55" s="93">
        <v>1840.46</v>
      </c>
      <c r="N55" s="93">
        <f>SUM(Tabla54[[#This Row],[AFP]:[OTROS DESC.]])</f>
        <v>3908.96</v>
      </c>
      <c r="O55" s="94">
        <f>(Tabla54[[#This Row],[TOTAL ING.]]-Tabla54[[#This Row],[TOTAL DESC.]])</f>
        <v>31091.040000000001</v>
      </c>
      <c r="Q55" s="103"/>
    </row>
    <row r="56" spans="1:17" s="1" customFormat="1" ht="30" customHeight="1" x14ac:dyDescent="0.35">
      <c r="A56" s="88">
        <v>47</v>
      </c>
      <c r="B56" s="89" t="s">
        <v>98</v>
      </c>
      <c r="C56" s="90" t="s">
        <v>444</v>
      </c>
      <c r="D56" s="90" t="s">
        <v>45</v>
      </c>
      <c r="E56" s="90" t="s">
        <v>112</v>
      </c>
      <c r="F56" s="91" t="s">
        <v>24</v>
      </c>
      <c r="G56" s="92">
        <v>25000</v>
      </c>
      <c r="H56" s="93">
        <v>0</v>
      </c>
      <c r="I56" s="93">
        <f>(Tabla54[[#This Row],[SUELDO BUTO (RD$)]]+Tabla54[[#This Row],[OTROS ING.]])</f>
        <v>25000</v>
      </c>
      <c r="J56" s="93">
        <f t="shared" si="2"/>
        <v>717.5</v>
      </c>
      <c r="K56" s="93">
        <v>0</v>
      </c>
      <c r="L56" s="93">
        <f t="shared" si="3"/>
        <v>760</v>
      </c>
      <c r="M56" s="93">
        <v>125</v>
      </c>
      <c r="N56" s="93">
        <f>SUM(Tabla54[[#This Row],[AFP]:[OTROS DESC.]])</f>
        <v>1602.5</v>
      </c>
      <c r="O56" s="94">
        <f>(Tabla54[[#This Row],[TOTAL ING.]]-Tabla54[[#This Row],[TOTAL DESC.]])</f>
        <v>23397.5</v>
      </c>
    </row>
    <row r="57" spans="1:17" s="1" customFormat="1" ht="30" customHeight="1" x14ac:dyDescent="0.35">
      <c r="A57" s="88">
        <v>48</v>
      </c>
      <c r="B57" s="89" t="s">
        <v>100</v>
      </c>
      <c r="C57" s="90" t="s">
        <v>444</v>
      </c>
      <c r="D57" s="90" t="s">
        <v>45</v>
      </c>
      <c r="E57" s="90" t="s">
        <v>32</v>
      </c>
      <c r="F57" s="91" t="s">
        <v>24</v>
      </c>
      <c r="G57" s="92">
        <v>25000</v>
      </c>
      <c r="H57" s="93">
        <v>0</v>
      </c>
      <c r="I57" s="93">
        <f>(Tabla54[[#This Row],[SUELDO BUTO (RD$)]]+Tabla54[[#This Row],[OTROS ING.]])</f>
        <v>25000</v>
      </c>
      <c r="J57" s="93">
        <f t="shared" si="2"/>
        <v>717.5</v>
      </c>
      <c r="K57" s="93">
        <v>0</v>
      </c>
      <c r="L57" s="93">
        <f t="shared" si="3"/>
        <v>760</v>
      </c>
      <c r="M57" s="93">
        <v>125</v>
      </c>
      <c r="N57" s="93">
        <f>SUM(Tabla54[[#This Row],[AFP]:[OTROS DESC.]])</f>
        <v>1602.5</v>
      </c>
      <c r="O57" s="94">
        <f>(Tabla54[[#This Row],[TOTAL ING.]]-Tabla54[[#This Row],[TOTAL DESC.]])</f>
        <v>23397.5</v>
      </c>
      <c r="Q57" s="103"/>
    </row>
    <row r="58" spans="1:17" s="1" customFormat="1" ht="30" customHeight="1" x14ac:dyDescent="0.35">
      <c r="A58" s="88">
        <v>49</v>
      </c>
      <c r="B58" s="89" t="s">
        <v>101</v>
      </c>
      <c r="C58" s="90" t="s">
        <v>444</v>
      </c>
      <c r="D58" s="90" t="s">
        <v>45</v>
      </c>
      <c r="E58" s="90" t="s">
        <v>112</v>
      </c>
      <c r="F58" s="91" t="s">
        <v>24</v>
      </c>
      <c r="G58" s="92">
        <v>40000</v>
      </c>
      <c r="H58" s="93">
        <v>0</v>
      </c>
      <c r="I58" s="93">
        <f>(Tabla54[[#This Row],[SUELDO BUTO (RD$)]]+Tabla54[[#This Row],[OTROS ING.]])</f>
        <v>40000</v>
      </c>
      <c r="J58" s="93">
        <f t="shared" si="2"/>
        <v>1148</v>
      </c>
      <c r="K58" s="93">
        <v>0</v>
      </c>
      <c r="L58" s="93">
        <f t="shared" si="3"/>
        <v>1216</v>
      </c>
      <c r="M58" s="93">
        <v>325</v>
      </c>
      <c r="N58" s="93">
        <f>SUM(Tabla54[[#This Row],[AFP]:[OTROS DESC.]])</f>
        <v>2689</v>
      </c>
      <c r="O58" s="94">
        <f>(Tabla54[[#This Row],[TOTAL ING.]]-Tabla54[[#This Row],[TOTAL DESC.]])</f>
        <v>37311</v>
      </c>
      <c r="Q58" s="103"/>
    </row>
    <row r="59" spans="1:17" s="1" customFormat="1" ht="30" customHeight="1" x14ac:dyDescent="0.35">
      <c r="A59" s="88">
        <v>50</v>
      </c>
      <c r="B59" s="89" t="s">
        <v>102</v>
      </c>
      <c r="C59" s="90" t="s">
        <v>444</v>
      </c>
      <c r="D59" s="90" t="s">
        <v>103</v>
      </c>
      <c r="E59" s="90" t="s">
        <v>112</v>
      </c>
      <c r="F59" s="91" t="s">
        <v>24</v>
      </c>
      <c r="G59" s="92">
        <v>25000</v>
      </c>
      <c r="H59" s="93">
        <v>0</v>
      </c>
      <c r="I59" s="93">
        <f>(Tabla54[[#This Row],[SUELDO BUTO (RD$)]]+Tabla54[[#This Row],[OTROS ING.]])</f>
        <v>25000</v>
      </c>
      <c r="J59" s="93">
        <f t="shared" si="2"/>
        <v>717.5</v>
      </c>
      <c r="K59" s="93">
        <v>0</v>
      </c>
      <c r="L59" s="93">
        <f t="shared" si="3"/>
        <v>760</v>
      </c>
      <c r="M59" s="93">
        <v>4204.04</v>
      </c>
      <c r="N59" s="93">
        <f>SUM(Tabla54[[#This Row],[AFP]:[OTROS DESC.]])</f>
        <v>5681.54</v>
      </c>
      <c r="O59" s="94">
        <f>(Tabla54[[#This Row],[TOTAL ING.]]-Tabla54[[#This Row],[TOTAL DESC.]])</f>
        <v>19318.46</v>
      </c>
      <c r="Q59" s="103"/>
    </row>
    <row r="60" spans="1:17" s="1" customFormat="1" ht="30" customHeight="1" x14ac:dyDescent="0.35">
      <c r="A60" s="88">
        <v>51</v>
      </c>
      <c r="B60" s="89" t="s">
        <v>99</v>
      </c>
      <c r="C60" s="90" t="s">
        <v>444</v>
      </c>
      <c r="D60" s="90" t="s">
        <v>103</v>
      </c>
      <c r="E60" s="90" t="s">
        <v>112</v>
      </c>
      <c r="F60" s="91" t="s">
        <v>24</v>
      </c>
      <c r="G60" s="92">
        <v>25000</v>
      </c>
      <c r="H60" s="93">
        <v>0</v>
      </c>
      <c r="I60" s="93">
        <f>(Tabla54[[#This Row],[SUELDO BUTO (RD$)]]+Tabla54[[#This Row],[OTROS ING.]])</f>
        <v>25000</v>
      </c>
      <c r="J60" s="93">
        <f>G60*0.0287</f>
        <v>717.5</v>
      </c>
      <c r="K60" s="93">
        <v>0</v>
      </c>
      <c r="L60" s="93">
        <f>G60*0.0304</f>
        <v>760</v>
      </c>
      <c r="M60" s="93">
        <v>1840.46</v>
      </c>
      <c r="N60" s="93">
        <f>SUM(Tabla54[[#This Row],[AFP]:[OTROS DESC.]])</f>
        <v>3317.96</v>
      </c>
      <c r="O60" s="94">
        <f>(Tabla54[[#This Row],[TOTAL ING.]]-Tabla54[[#This Row],[TOTAL DESC.]])</f>
        <v>21682.04</v>
      </c>
      <c r="Q60" s="103"/>
    </row>
    <row r="61" spans="1:17" s="1" customFormat="1" ht="30" customHeight="1" x14ac:dyDescent="0.35">
      <c r="A61" s="88">
        <v>52</v>
      </c>
      <c r="B61" s="89" t="s">
        <v>525</v>
      </c>
      <c r="C61" s="90" t="s">
        <v>515</v>
      </c>
      <c r="D61" s="90" t="s">
        <v>103</v>
      </c>
      <c r="E61" s="90" t="s">
        <v>112</v>
      </c>
      <c r="F61" s="91" t="s">
        <v>24</v>
      </c>
      <c r="G61" s="92">
        <v>25000</v>
      </c>
      <c r="H61" s="93">
        <v>0</v>
      </c>
      <c r="I61" s="93">
        <f>(Tabla54[[#This Row],[SUELDO BUTO (RD$)]]+Tabla54[[#This Row],[OTROS ING.]])</f>
        <v>25000</v>
      </c>
      <c r="J61" s="93">
        <f>G61*0.0287</f>
        <v>717.5</v>
      </c>
      <c r="K61" s="93">
        <v>0</v>
      </c>
      <c r="L61" s="93">
        <f>G61*0.0304</f>
        <v>760</v>
      </c>
      <c r="M61" s="93">
        <v>25</v>
      </c>
      <c r="N61" s="93">
        <f>SUM(Tabla54[[#This Row],[AFP]:[OTROS DESC.]])</f>
        <v>1502.5</v>
      </c>
      <c r="O61" s="94">
        <f>(Tabla54[[#This Row],[TOTAL ING.]]-Tabla54[[#This Row],[TOTAL DESC.]])</f>
        <v>23497.5</v>
      </c>
      <c r="Q61" s="103"/>
    </row>
    <row r="62" spans="1:17" s="1" customFormat="1" ht="30" customHeight="1" x14ac:dyDescent="0.35">
      <c r="A62" s="88">
        <v>53</v>
      </c>
      <c r="B62" s="89" t="s">
        <v>106</v>
      </c>
      <c r="C62" s="90" t="s">
        <v>444</v>
      </c>
      <c r="D62" s="90" t="s">
        <v>107</v>
      </c>
      <c r="E62" s="90" t="s">
        <v>32</v>
      </c>
      <c r="F62" s="91" t="s">
        <v>24</v>
      </c>
      <c r="G62" s="92">
        <v>25000</v>
      </c>
      <c r="H62" s="93">
        <v>0</v>
      </c>
      <c r="I62" s="93">
        <f>(Tabla54[[#This Row],[SUELDO BUTO (RD$)]]+Tabla54[[#This Row],[OTROS ING.]])</f>
        <v>25000</v>
      </c>
      <c r="J62" s="93">
        <f t="shared" si="2"/>
        <v>717.5</v>
      </c>
      <c r="K62" s="93">
        <v>0</v>
      </c>
      <c r="L62" s="93">
        <f t="shared" si="3"/>
        <v>760</v>
      </c>
      <c r="M62" s="93">
        <v>25</v>
      </c>
      <c r="N62" s="93">
        <f>SUM(Tabla54[[#This Row],[AFP]:[OTROS DESC.]])</f>
        <v>1502.5</v>
      </c>
      <c r="O62" s="94">
        <f>(Tabla54[[#This Row],[TOTAL ING.]]-Tabla54[[#This Row],[TOTAL DESC.]])</f>
        <v>23497.5</v>
      </c>
      <c r="Q62" s="103"/>
    </row>
    <row r="63" spans="1:17" s="1" customFormat="1" ht="30" customHeight="1" x14ac:dyDescent="0.35">
      <c r="A63" s="88">
        <v>54</v>
      </c>
      <c r="B63" s="89" t="s">
        <v>108</v>
      </c>
      <c r="C63" s="90" t="s">
        <v>444</v>
      </c>
      <c r="D63" s="90" t="s">
        <v>34</v>
      </c>
      <c r="E63" s="90" t="s">
        <v>112</v>
      </c>
      <c r="F63" s="91" t="s">
        <v>21</v>
      </c>
      <c r="G63" s="92">
        <v>22000</v>
      </c>
      <c r="H63" s="93">
        <v>0</v>
      </c>
      <c r="I63" s="93">
        <f>(Tabla54[[#This Row],[SUELDO BUTO (RD$)]]+Tabla54[[#This Row],[OTROS ING.]])</f>
        <v>22000</v>
      </c>
      <c r="J63" s="93">
        <f t="shared" si="2"/>
        <v>631.4</v>
      </c>
      <c r="K63" s="93">
        <v>0</v>
      </c>
      <c r="L63" s="93">
        <f t="shared" si="3"/>
        <v>668.8</v>
      </c>
      <c r="M63" s="93">
        <v>125</v>
      </c>
      <c r="N63" s="93">
        <f>SUM(Tabla54[[#This Row],[AFP]:[OTROS DESC.]])</f>
        <v>1425.1999999999998</v>
      </c>
      <c r="O63" s="94">
        <f>(Tabla54[[#This Row],[TOTAL ING.]]-Tabla54[[#This Row],[TOTAL DESC.]])</f>
        <v>20574.8</v>
      </c>
      <c r="Q63" s="103"/>
    </row>
    <row r="64" spans="1:17" s="1" customFormat="1" ht="30" customHeight="1" x14ac:dyDescent="0.35">
      <c r="A64" s="88">
        <v>55</v>
      </c>
      <c r="B64" s="89" t="s">
        <v>109</v>
      </c>
      <c r="C64" s="90" t="s">
        <v>444</v>
      </c>
      <c r="D64" s="90" t="s">
        <v>34</v>
      </c>
      <c r="E64" s="90" t="s">
        <v>112</v>
      </c>
      <c r="F64" s="91" t="s">
        <v>21</v>
      </c>
      <c r="G64" s="92">
        <v>22000</v>
      </c>
      <c r="H64" s="93">
        <v>0</v>
      </c>
      <c r="I64" s="93">
        <f>(Tabla54[[#This Row],[SUELDO BUTO (RD$)]]+Tabla54[[#This Row],[OTROS ING.]])</f>
        <v>22000</v>
      </c>
      <c r="J64" s="93">
        <f t="shared" si="2"/>
        <v>631.4</v>
      </c>
      <c r="K64" s="93">
        <v>0</v>
      </c>
      <c r="L64" s="93">
        <f t="shared" si="3"/>
        <v>668.8</v>
      </c>
      <c r="M64" s="93">
        <v>1840.46</v>
      </c>
      <c r="N64" s="93">
        <v>3140.66</v>
      </c>
      <c r="O64" s="94">
        <f>(Tabla54[[#This Row],[TOTAL ING.]]-Tabla54[[#This Row],[TOTAL DESC.]])</f>
        <v>18859.34</v>
      </c>
      <c r="Q64" s="103"/>
    </row>
    <row r="65" spans="1:17" s="1" customFormat="1" ht="30" customHeight="1" x14ac:dyDescent="0.35">
      <c r="A65" s="88">
        <v>56</v>
      </c>
      <c r="B65" s="89" t="s">
        <v>110</v>
      </c>
      <c r="C65" s="90" t="s">
        <v>444</v>
      </c>
      <c r="D65" s="90" t="s">
        <v>34</v>
      </c>
      <c r="E65" s="90" t="s">
        <v>112</v>
      </c>
      <c r="F65" s="91" t="s">
        <v>21</v>
      </c>
      <c r="G65" s="92">
        <v>22000</v>
      </c>
      <c r="H65" s="93">
        <v>0</v>
      </c>
      <c r="I65" s="93">
        <f>(Tabla54[[#This Row],[SUELDO BUTO (RD$)]]+Tabla54[[#This Row],[OTROS ING.]])</f>
        <v>22000</v>
      </c>
      <c r="J65" s="93">
        <f t="shared" si="2"/>
        <v>631.4</v>
      </c>
      <c r="K65" s="93">
        <v>0</v>
      </c>
      <c r="L65" s="93">
        <v>668.8</v>
      </c>
      <c r="M65" s="93">
        <v>125</v>
      </c>
      <c r="N65" s="93">
        <v>1425.2</v>
      </c>
      <c r="O65" s="94">
        <f>(Tabla54[[#This Row],[TOTAL ING.]]-Tabla54[[#This Row],[TOTAL DESC.]])</f>
        <v>20574.8</v>
      </c>
    </row>
    <row r="66" spans="1:17" s="1" customFormat="1" ht="30" customHeight="1" x14ac:dyDescent="0.35">
      <c r="A66" s="88">
        <v>57</v>
      </c>
      <c r="B66" s="89" t="s">
        <v>517</v>
      </c>
      <c r="C66" s="90" t="s">
        <v>444</v>
      </c>
      <c r="D66" s="90" t="s">
        <v>34</v>
      </c>
      <c r="E66" s="90" t="s">
        <v>112</v>
      </c>
      <c r="F66" s="91" t="s">
        <v>21</v>
      </c>
      <c r="G66" s="92">
        <v>22000</v>
      </c>
      <c r="H66" s="93">
        <v>0</v>
      </c>
      <c r="I66" s="93">
        <f>(Tabla54[[#This Row],[SUELDO BUTO (RD$)]]+Tabla54[[#This Row],[OTROS ING.]])</f>
        <v>22000</v>
      </c>
      <c r="J66" s="93">
        <f t="shared" si="2"/>
        <v>631.4</v>
      </c>
      <c r="K66" s="93">
        <v>0</v>
      </c>
      <c r="L66" s="93">
        <f t="shared" si="3"/>
        <v>668.8</v>
      </c>
      <c r="M66" s="93">
        <v>125</v>
      </c>
      <c r="N66" s="93">
        <f>SUM(Tabla54[[#This Row],[AFP]:[OTROS DESC.]])</f>
        <v>1425.1999999999998</v>
      </c>
      <c r="O66" s="94">
        <f>(Tabla54[[#This Row],[TOTAL ING.]]-Tabla54[[#This Row],[TOTAL DESC.]])</f>
        <v>20574.8</v>
      </c>
    </row>
    <row r="67" spans="1:17" s="1" customFormat="1" ht="30" customHeight="1" x14ac:dyDescent="0.35">
      <c r="A67" s="88">
        <v>58</v>
      </c>
      <c r="B67" s="89" t="s">
        <v>113</v>
      </c>
      <c r="C67" s="90" t="s">
        <v>444</v>
      </c>
      <c r="D67" s="90" t="s">
        <v>34</v>
      </c>
      <c r="E67" s="90" t="s">
        <v>112</v>
      </c>
      <c r="F67" s="91" t="s">
        <v>21</v>
      </c>
      <c r="G67" s="92">
        <v>22000</v>
      </c>
      <c r="H67" s="93">
        <v>0</v>
      </c>
      <c r="I67" s="93">
        <f>(Tabla54[[#This Row],[SUELDO BUTO (RD$)]]+Tabla54[[#This Row],[OTROS ING.]])</f>
        <v>22000</v>
      </c>
      <c r="J67" s="93">
        <f t="shared" si="2"/>
        <v>631.4</v>
      </c>
      <c r="K67" s="93">
        <v>0</v>
      </c>
      <c r="L67" s="93">
        <f t="shared" si="3"/>
        <v>668.8</v>
      </c>
      <c r="M67" s="93">
        <v>125</v>
      </c>
      <c r="N67" s="93">
        <f>SUM(Tabla54[[#This Row],[AFP]:[OTROS DESC.]])</f>
        <v>1425.1999999999998</v>
      </c>
      <c r="O67" s="94">
        <f>(Tabla54[[#This Row],[TOTAL ING.]]-Tabla54[[#This Row],[TOTAL DESC.]])</f>
        <v>20574.8</v>
      </c>
    </row>
    <row r="68" spans="1:17" s="1" customFormat="1" ht="30" customHeight="1" x14ac:dyDescent="0.35">
      <c r="A68" s="88">
        <v>59</v>
      </c>
      <c r="B68" s="89" t="s">
        <v>502</v>
      </c>
      <c r="C68" s="90" t="s">
        <v>515</v>
      </c>
      <c r="D68" s="90" t="s">
        <v>34</v>
      </c>
      <c r="E68" s="90" t="s">
        <v>112</v>
      </c>
      <c r="F68" s="91" t="s">
        <v>24</v>
      </c>
      <c r="G68" s="92">
        <v>22000</v>
      </c>
      <c r="H68" s="93">
        <v>0</v>
      </c>
      <c r="I68" s="93">
        <f>(Tabla54[[#This Row],[SUELDO BUTO (RD$)]]+Tabla54[[#This Row],[OTROS ING.]])</f>
        <v>22000</v>
      </c>
      <c r="J68" s="93">
        <f>G68*0.0287</f>
        <v>631.4</v>
      </c>
      <c r="K68" s="93">
        <v>0</v>
      </c>
      <c r="L68" s="93">
        <v>668.8</v>
      </c>
      <c r="M68" s="93">
        <v>25</v>
      </c>
      <c r="N68" s="93">
        <f>SUM(Tabla54[[#This Row],[AFP]:[OTROS DESC.]])</f>
        <v>1325.1999999999998</v>
      </c>
      <c r="O68" s="94">
        <f>(Tabla54[[#This Row],[TOTAL ING.]]-Tabla54[[#This Row],[TOTAL DESC.]])</f>
        <v>20674.8</v>
      </c>
    </row>
    <row r="69" spans="1:17" s="1" customFormat="1" ht="30" customHeight="1" x14ac:dyDescent="0.35">
      <c r="A69" s="88">
        <v>60</v>
      </c>
      <c r="B69" s="89" t="s">
        <v>501</v>
      </c>
      <c r="C69" s="90" t="s">
        <v>444</v>
      </c>
      <c r="D69" s="90" t="s">
        <v>34</v>
      </c>
      <c r="E69" s="90" t="s">
        <v>112</v>
      </c>
      <c r="F69" s="91" t="s">
        <v>21</v>
      </c>
      <c r="G69" s="92">
        <v>22000</v>
      </c>
      <c r="H69" s="93">
        <v>0</v>
      </c>
      <c r="I69" s="93">
        <f>(Tabla54[[#This Row],[SUELDO BUTO (RD$)]]+Tabla54[[#This Row],[OTROS ING.]])</f>
        <v>22000</v>
      </c>
      <c r="J69" s="93">
        <f>G69*0.0287</f>
        <v>631.4</v>
      </c>
      <c r="K69" s="93">
        <v>0</v>
      </c>
      <c r="L69" s="93">
        <f>G69*0.0304</f>
        <v>668.8</v>
      </c>
      <c r="M69" s="93">
        <v>125</v>
      </c>
      <c r="N69" s="93">
        <f>SUM(Tabla54[[#This Row],[AFP]:[OTROS DESC.]])</f>
        <v>1425.1999999999998</v>
      </c>
      <c r="O69" s="94">
        <f>(Tabla54[[#This Row],[TOTAL ING.]]-Tabla54[[#This Row],[TOTAL DESC.]])</f>
        <v>20574.8</v>
      </c>
      <c r="Q69" s="103"/>
    </row>
    <row r="70" spans="1:17" s="1" customFormat="1" ht="30" customHeight="1" x14ac:dyDescent="0.35">
      <c r="A70" s="88">
        <v>61</v>
      </c>
      <c r="B70" s="89" t="s">
        <v>534</v>
      </c>
      <c r="C70" s="90" t="s">
        <v>515</v>
      </c>
      <c r="D70" s="90" t="s">
        <v>34</v>
      </c>
      <c r="E70" s="90" t="s">
        <v>112</v>
      </c>
      <c r="F70" s="91" t="s">
        <v>24</v>
      </c>
      <c r="G70" s="92">
        <v>25000</v>
      </c>
      <c r="H70" s="93">
        <v>0</v>
      </c>
      <c r="I70" s="93">
        <f>(Tabla54[[#This Row],[SUELDO BUTO (RD$)]]+Tabla54[[#This Row],[OTROS ING.]])</f>
        <v>25000</v>
      </c>
      <c r="J70" s="93">
        <f>G70*0.0287</f>
        <v>717.5</v>
      </c>
      <c r="K70" s="93">
        <v>0</v>
      </c>
      <c r="L70" s="93">
        <f>G70*0.0304</f>
        <v>760</v>
      </c>
      <c r="M70" s="93">
        <v>25</v>
      </c>
      <c r="N70" s="93">
        <v>1502.5</v>
      </c>
      <c r="O70" s="94">
        <f>(Tabla54[[#This Row],[TOTAL ING.]]-Tabla54[[#This Row],[TOTAL DESC.]])</f>
        <v>23497.5</v>
      </c>
    </row>
    <row r="71" spans="1:17" s="1" customFormat="1" ht="30" customHeight="1" x14ac:dyDescent="0.35">
      <c r="A71" s="88">
        <v>62</v>
      </c>
      <c r="B71" s="89" t="s">
        <v>114</v>
      </c>
      <c r="C71" s="90" t="s">
        <v>444</v>
      </c>
      <c r="D71" s="90" t="s">
        <v>95</v>
      </c>
      <c r="E71" s="90" t="s">
        <v>112</v>
      </c>
      <c r="F71" s="91" t="s">
        <v>24</v>
      </c>
      <c r="G71" s="92">
        <v>35000</v>
      </c>
      <c r="H71" s="93">
        <v>0</v>
      </c>
      <c r="I71" s="93">
        <f>(Tabla54[[#This Row],[SUELDO BUTO (RD$)]]+Tabla54[[#This Row],[OTROS ING.]])</f>
        <v>35000</v>
      </c>
      <c r="J71" s="93">
        <f t="shared" si="2"/>
        <v>1004.5</v>
      </c>
      <c r="K71" s="93">
        <v>0</v>
      </c>
      <c r="L71" s="93">
        <f t="shared" si="3"/>
        <v>1064</v>
      </c>
      <c r="M71" s="93">
        <v>125</v>
      </c>
      <c r="N71" s="93">
        <f>SUM(Tabla54[[#This Row],[AFP]:[OTROS DESC.]])</f>
        <v>2193.5</v>
      </c>
      <c r="O71" s="94">
        <f>(Tabla54[[#This Row],[TOTAL ING.]]-Tabla54[[#This Row],[TOTAL DESC.]])</f>
        <v>32806.5</v>
      </c>
    </row>
    <row r="72" spans="1:17" s="1" customFormat="1" ht="30" customHeight="1" x14ac:dyDescent="0.35">
      <c r="A72" s="88">
        <v>63</v>
      </c>
      <c r="B72" s="89" t="s">
        <v>115</v>
      </c>
      <c r="C72" s="90" t="s">
        <v>543</v>
      </c>
      <c r="D72" s="90" t="s">
        <v>117</v>
      </c>
      <c r="E72" s="90" t="s">
        <v>29</v>
      </c>
      <c r="F72" s="91" t="s">
        <v>21</v>
      </c>
      <c r="G72" s="92">
        <v>45000</v>
      </c>
      <c r="H72" s="93">
        <v>0</v>
      </c>
      <c r="I72" s="93">
        <f>(Tabla54[[#This Row],[SUELDO BUTO (RD$)]]+Tabla54[[#This Row],[OTROS ING.]])</f>
        <v>45000</v>
      </c>
      <c r="J72" s="93">
        <f t="shared" si="2"/>
        <v>1291.5</v>
      </c>
      <c r="K72" s="93">
        <v>633.69000000000005</v>
      </c>
      <c r="L72" s="93">
        <f t="shared" si="3"/>
        <v>1368</v>
      </c>
      <c r="M72" s="93">
        <v>6221.82</v>
      </c>
      <c r="N72" s="93">
        <f>SUM(Tabla54[[#This Row],[AFP]:[OTROS DESC.]])</f>
        <v>9515.01</v>
      </c>
      <c r="O72" s="94">
        <f>(Tabla54[[#This Row],[TOTAL ING.]]-Tabla54[[#This Row],[TOTAL DESC.]])</f>
        <v>35484.99</v>
      </c>
      <c r="Q72" s="103"/>
    </row>
    <row r="73" spans="1:17" s="1" customFormat="1" ht="30" customHeight="1" x14ac:dyDescent="0.35">
      <c r="A73" s="88">
        <v>64</v>
      </c>
      <c r="B73" s="89" t="s">
        <v>120</v>
      </c>
      <c r="C73" s="90" t="s">
        <v>543</v>
      </c>
      <c r="D73" s="90" t="s">
        <v>121</v>
      </c>
      <c r="E73" s="90" t="s">
        <v>20</v>
      </c>
      <c r="F73" s="91" t="s">
        <v>21</v>
      </c>
      <c r="G73" s="92">
        <v>100000</v>
      </c>
      <c r="H73" s="93">
        <v>0</v>
      </c>
      <c r="I73" s="93">
        <f>(Tabla54[[#This Row],[SUELDO BUTO (RD$)]]+Tabla54[[#This Row],[OTROS ING.]])</f>
        <v>100000</v>
      </c>
      <c r="J73" s="93">
        <f t="shared" si="2"/>
        <v>2870</v>
      </c>
      <c r="K73" s="93">
        <v>12105.37</v>
      </c>
      <c r="L73" s="93">
        <v>3040</v>
      </c>
      <c r="M73" s="93">
        <v>835.4</v>
      </c>
      <c r="N73" s="93">
        <f>SUM(Tabla54[[#This Row],[AFP]:[OTROS DESC.]])</f>
        <v>18850.770000000004</v>
      </c>
      <c r="O73" s="94">
        <f>(Tabla54[[#This Row],[TOTAL ING.]]-Tabla54[[#This Row],[TOTAL DESC.]])</f>
        <v>81149.23</v>
      </c>
      <c r="Q73" s="103"/>
    </row>
    <row r="74" spans="1:17" s="1" customFormat="1" ht="30" customHeight="1" x14ac:dyDescent="0.35">
      <c r="A74" s="88">
        <v>65</v>
      </c>
      <c r="B74" s="89" t="s">
        <v>128</v>
      </c>
      <c r="C74" s="90" t="s">
        <v>477</v>
      </c>
      <c r="D74" s="90" t="s">
        <v>478</v>
      </c>
      <c r="E74" s="90" t="s">
        <v>29</v>
      </c>
      <c r="F74" s="91" t="s">
        <v>24</v>
      </c>
      <c r="G74" s="92">
        <v>45000</v>
      </c>
      <c r="H74" s="93">
        <v>0</v>
      </c>
      <c r="I74" s="93">
        <f>(Tabla54[[#This Row],[SUELDO BUTO (RD$)]]+Tabla54[[#This Row],[OTROS ING.]])</f>
        <v>45000</v>
      </c>
      <c r="J74" s="93">
        <f t="shared" si="2"/>
        <v>1291.5</v>
      </c>
      <c r="K74" s="93">
        <v>1148.33</v>
      </c>
      <c r="L74" s="93">
        <f t="shared" si="3"/>
        <v>1368</v>
      </c>
      <c r="M74" s="93">
        <v>125</v>
      </c>
      <c r="N74" s="93">
        <f>SUM(Tabla54[[#This Row],[AFP]:[OTROS DESC.]])</f>
        <v>3932.83</v>
      </c>
      <c r="O74" s="94">
        <v>41067.17</v>
      </c>
      <c r="Q74" s="103"/>
    </row>
    <row r="75" spans="1:17" s="1" customFormat="1" ht="30" customHeight="1" x14ac:dyDescent="0.35">
      <c r="A75" s="88">
        <v>66</v>
      </c>
      <c r="B75" s="89" t="s">
        <v>131</v>
      </c>
      <c r="C75" s="90" t="s">
        <v>397</v>
      </c>
      <c r="D75" s="90" t="s">
        <v>25</v>
      </c>
      <c r="E75" s="90" t="s">
        <v>29</v>
      </c>
      <c r="F75" s="91" t="s">
        <v>24</v>
      </c>
      <c r="G75" s="92">
        <v>80000</v>
      </c>
      <c r="H75" s="93">
        <v>0</v>
      </c>
      <c r="I75" s="93">
        <v>80000</v>
      </c>
      <c r="J75" s="93">
        <f t="shared" si="2"/>
        <v>2296</v>
      </c>
      <c r="K75" s="93">
        <v>7400.87</v>
      </c>
      <c r="L75" s="93">
        <f t="shared" si="3"/>
        <v>2432</v>
      </c>
      <c r="M75" s="93">
        <v>525</v>
      </c>
      <c r="N75" s="93">
        <f>SUM(Tabla54[[#This Row],[AFP]:[OTROS DESC.]])</f>
        <v>12653.869999999999</v>
      </c>
      <c r="O75" s="94">
        <f>(Tabla54[[#This Row],[TOTAL ING.]]-Tabla54[[#This Row],[TOTAL DESC.]])</f>
        <v>67346.13</v>
      </c>
    </row>
    <row r="76" spans="1:17" s="1" customFormat="1" ht="30" customHeight="1" x14ac:dyDescent="0.35">
      <c r="A76" s="88">
        <v>67</v>
      </c>
      <c r="B76" s="89" t="s">
        <v>174</v>
      </c>
      <c r="C76" s="90" t="s">
        <v>477</v>
      </c>
      <c r="D76" s="90" t="s">
        <v>125</v>
      </c>
      <c r="E76" s="90" t="s">
        <v>32</v>
      </c>
      <c r="F76" s="91" t="s">
        <v>21</v>
      </c>
      <c r="G76" s="92">
        <v>40000</v>
      </c>
      <c r="H76" s="93">
        <v>0</v>
      </c>
      <c r="I76" s="93">
        <f>(Tabla54[[#This Row],[SUELDO BUTO (RD$)]]+Tabla54[[#This Row],[OTROS ING.]])</f>
        <v>40000</v>
      </c>
      <c r="J76" s="93">
        <f t="shared" si="2"/>
        <v>1148</v>
      </c>
      <c r="K76" s="93">
        <v>0</v>
      </c>
      <c r="L76" s="93">
        <f t="shared" si="3"/>
        <v>1216</v>
      </c>
      <c r="M76" s="93">
        <v>125</v>
      </c>
      <c r="N76" s="93">
        <f>SUM(Tabla54[[#This Row],[AFP]:[OTROS DESC.]])</f>
        <v>2489</v>
      </c>
      <c r="O76" s="94">
        <f>(Tabla54[[#This Row],[TOTAL ING.]]-Tabla54[[#This Row],[TOTAL DESC.]])</f>
        <v>37511</v>
      </c>
      <c r="Q76" s="103"/>
    </row>
    <row r="77" spans="1:17" s="1" customFormat="1" ht="30" customHeight="1" x14ac:dyDescent="0.35">
      <c r="A77" s="88">
        <v>68</v>
      </c>
      <c r="B77" s="89" t="s">
        <v>118</v>
      </c>
      <c r="C77" s="90" t="s">
        <v>445</v>
      </c>
      <c r="D77" s="90" t="s">
        <v>432</v>
      </c>
      <c r="E77" s="90" t="s">
        <v>29</v>
      </c>
      <c r="F77" s="91" t="s">
        <v>21</v>
      </c>
      <c r="G77" s="92">
        <v>50000</v>
      </c>
      <c r="H77" s="93">
        <v>0</v>
      </c>
      <c r="I77" s="93">
        <f>(Tabla54[[#This Row],[SUELDO BUTO (RD$)]]+Tabla54[[#This Row],[OTROS ING.]])</f>
        <v>50000</v>
      </c>
      <c r="J77" s="93">
        <f t="shared" si="2"/>
        <v>1435</v>
      </c>
      <c r="K77" s="93">
        <v>1287.31</v>
      </c>
      <c r="L77" s="93">
        <v>1520</v>
      </c>
      <c r="M77" s="93">
        <v>3346.26</v>
      </c>
      <c r="N77" s="93">
        <v>7588.57</v>
      </c>
      <c r="O77" s="94">
        <f>(Tabla54[[#This Row],[TOTAL ING.]]-Tabla54[[#This Row],[TOTAL DESC.]])</f>
        <v>42411.43</v>
      </c>
    </row>
    <row r="78" spans="1:17" s="1" customFormat="1" ht="30" customHeight="1" x14ac:dyDescent="0.35">
      <c r="A78" s="88">
        <v>69</v>
      </c>
      <c r="B78" s="89" t="s">
        <v>124</v>
      </c>
      <c r="C78" s="90" t="s">
        <v>445</v>
      </c>
      <c r="D78" s="90" t="s">
        <v>125</v>
      </c>
      <c r="E78" s="90" t="s">
        <v>29</v>
      </c>
      <c r="F78" s="91" t="s">
        <v>21</v>
      </c>
      <c r="G78" s="92">
        <v>65000</v>
      </c>
      <c r="H78" s="93">
        <v>0</v>
      </c>
      <c r="I78" s="93">
        <f>(Tabla54[[#This Row],[SUELDO BUTO (RD$)]]+Tabla54[[#This Row],[OTROS ING.]])</f>
        <v>65000</v>
      </c>
      <c r="J78" s="93">
        <f t="shared" si="2"/>
        <v>1865.5</v>
      </c>
      <c r="K78" s="93">
        <v>3860.28</v>
      </c>
      <c r="L78" s="93">
        <f t="shared" si="3"/>
        <v>1976</v>
      </c>
      <c r="M78" s="93">
        <v>395</v>
      </c>
      <c r="N78" s="93">
        <v>8096.78</v>
      </c>
      <c r="O78" s="94">
        <f>(Tabla54[[#This Row],[TOTAL ING.]]-Tabla54[[#This Row],[TOTAL DESC.]])</f>
        <v>56903.22</v>
      </c>
      <c r="Q78" s="103"/>
    </row>
    <row r="79" spans="1:17" s="1" customFormat="1" ht="30" customHeight="1" x14ac:dyDescent="0.35">
      <c r="A79" s="88">
        <v>70</v>
      </c>
      <c r="B79" s="89" t="s">
        <v>126</v>
      </c>
      <c r="C79" s="90" t="s">
        <v>445</v>
      </c>
      <c r="D79" s="90" t="s">
        <v>125</v>
      </c>
      <c r="E79" s="90" t="s">
        <v>29</v>
      </c>
      <c r="F79" s="91" t="s">
        <v>21</v>
      </c>
      <c r="G79" s="92">
        <v>65000</v>
      </c>
      <c r="H79" s="93">
        <v>0</v>
      </c>
      <c r="I79" s="93">
        <f>(Tabla54[[#This Row],[SUELDO BUTO (RD$)]]+Tabla54[[#This Row],[OTROS ING.]])</f>
        <v>65000</v>
      </c>
      <c r="J79" s="93">
        <f t="shared" si="2"/>
        <v>1865.5</v>
      </c>
      <c r="K79" s="93">
        <v>3174.08</v>
      </c>
      <c r="L79" s="93">
        <f t="shared" si="3"/>
        <v>1976</v>
      </c>
      <c r="M79" s="93">
        <v>2110.46</v>
      </c>
      <c r="N79" s="93">
        <f>SUM(Tabla54[[#This Row],[AFP]:[OTROS DESC.]])</f>
        <v>9126.0400000000009</v>
      </c>
      <c r="O79" s="94">
        <f>(Tabla54[[#This Row],[TOTAL ING.]]-Tabla54[[#This Row],[TOTAL DESC.]])</f>
        <v>55873.96</v>
      </c>
    </row>
    <row r="80" spans="1:17" s="1" customFormat="1" ht="30" customHeight="1" x14ac:dyDescent="0.35">
      <c r="A80" s="88">
        <v>71</v>
      </c>
      <c r="B80" s="89" t="s">
        <v>127</v>
      </c>
      <c r="C80" s="90" t="s">
        <v>445</v>
      </c>
      <c r="D80" s="90" t="s">
        <v>125</v>
      </c>
      <c r="E80" s="90" t="s">
        <v>29</v>
      </c>
      <c r="F80" s="91" t="s">
        <v>24</v>
      </c>
      <c r="G80" s="92">
        <v>65000</v>
      </c>
      <c r="H80" s="93">
        <v>0</v>
      </c>
      <c r="I80" s="93">
        <f>(Tabla54[[#This Row],[SUELDO BUTO (RD$)]]+Tabla54[[#This Row],[OTROS ING.]])</f>
        <v>65000</v>
      </c>
      <c r="J80" s="93">
        <f t="shared" si="2"/>
        <v>1865.5</v>
      </c>
      <c r="K80" s="93">
        <v>3174.08</v>
      </c>
      <c r="L80" s="93">
        <f t="shared" si="3"/>
        <v>1976</v>
      </c>
      <c r="M80" s="93">
        <v>2110.46</v>
      </c>
      <c r="N80" s="93">
        <f>SUM(Tabla54[[#This Row],[AFP]:[OTROS DESC.]])</f>
        <v>9126.0400000000009</v>
      </c>
      <c r="O80" s="94">
        <f>(Tabla54[[#This Row],[TOTAL ING.]]-Tabla54[[#This Row],[TOTAL DESC.]])</f>
        <v>55873.96</v>
      </c>
      <c r="Q80" s="103"/>
    </row>
    <row r="81" spans="1:17" s="1" customFormat="1" ht="30" customHeight="1" x14ac:dyDescent="0.35">
      <c r="A81" s="88">
        <v>72</v>
      </c>
      <c r="B81" s="89" t="s">
        <v>130</v>
      </c>
      <c r="C81" s="90" t="s">
        <v>445</v>
      </c>
      <c r="D81" s="90" t="s">
        <v>490</v>
      </c>
      <c r="E81" s="90" t="s">
        <v>29</v>
      </c>
      <c r="F81" s="91" t="s">
        <v>21</v>
      </c>
      <c r="G81" s="92">
        <v>51000</v>
      </c>
      <c r="H81" s="93">
        <v>0</v>
      </c>
      <c r="I81" s="93">
        <f>(Tabla54[[#This Row],[SUELDO BUTO (RD$)]]+Tabla54[[#This Row],[OTROS ING.]])</f>
        <v>51000</v>
      </c>
      <c r="J81" s="93">
        <f t="shared" si="2"/>
        <v>1463.7</v>
      </c>
      <c r="K81" s="93">
        <v>0</v>
      </c>
      <c r="L81" s="93">
        <f t="shared" si="3"/>
        <v>1550.4</v>
      </c>
      <c r="M81" s="93">
        <v>2843.36</v>
      </c>
      <c r="N81" s="93">
        <f>SUM(Tabla54[[#This Row],[AFP]:[OTROS DESC.]])</f>
        <v>5857.4600000000009</v>
      </c>
      <c r="O81" s="94">
        <f>(Tabla54[[#This Row],[TOTAL ING.]]-Tabla54[[#This Row],[TOTAL DESC.]])</f>
        <v>45142.54</v>
      </c>
      <c r="Q81" s="103"/>
    </row>
    <row r="82" spans="1:17" s="1" customFormat="1" ht="30" customHeight="1" x14ac:dyDescent="0.35">
      <c r="A82" s="88">
        <v>73</v>
      </c>
      <c r="B82" s="89" t="s">
        <v>353</v>
      </c>
      <c r="C82" s="90" t="s">
        <v>445</v>
      </c>
      <c r="D82" s="90" t="s">
        <v>411</v>
      </c>
      <c r="E82" s="90" t="s">
        <v>29</v>
      </c>
      <c r="F82" s="91" t="s">
        <v>21</v>
      </c>
      <c r="G82" s="92">
        <v>51000</v>
      </c>
      <c r="H82" s="93">
        <v>0</v>
      </c>
      <c r="I82" s="93">
        <f>(Tabla54[[#This Row],[SUELDO BUTO (RD$)]]+Tabla54[[#This Row],[OTROS ING.]])</f>
        <v>51000</v>
      </c>
      <c r="J82" s="93">
        <f t="shared" si="2"/>
        <v>1463.7</v>
      </c>
      <c r="K82" s="93">
        <v>0</v>
      </c>
      <c r="L82" s="93">
        <f t="shared" si="3"/>
        <v>1550.4</v>
      </c>
      <c r="M82" s="93">
        <v>2090.46</v>
      </c>
      <c r="N82" s="93">
        <v>5104.5600000000004</v>
      </c>
      <c r="O82" s="94">
        <v>45895.44</v>
      </c>
      <c r="Q82" s="103"/>
    </row>
    <row r="83" spans="1:17" s="1" customFormat="1" ht="30" customHeight="1" x14ac:dyDescent="0.35">
      <c r="A83" s="88">
        <v>74</v>
      </c>
      <c r="B83" s="89" t="s">
        <v>133</v>
      </c>
      <c r="C83" s="90" t="s">
        <v>445</v>
      </c>
      <c r="D83" s="90" t="s">
        <v>411</v>
      </c>
      <c r="E83" s="90" t="s">
        <v>32</v>
      </c>
      <c r="F83" s="91" t="s">
        <v>24</v>
      </c>
      <c r="G83" s="92">
        <v>51000</v>
      </c>
      <c r="H83" s="93">
        <v>0</v>
      </c>
      <c r="I83" s="93">
        <f>(Tabla54[[#This Row],[SUELDO BUTO (RD$)]]+Tabla54[[#This Row],[OTROS ING.]])</f>
        <v>51000</v>
      </c>
      <c r="J83" s="93">
        <f t="shared" si="2"/>
        <v>1463.7</v>
      </c>
      <c r="K83" s="93">
        <v>1995.14</v>
      </c>
      <c r="L83" s="93">
        <v>1550.4</v>
      </c>
      <c r="M83" s="93">
        <v>2523.6999999999998</v>
      </c>
      <c r="N83" s="93">
        <f>SUM(Tabla54[[#This Row],[AFP]:[OTROS DESC.]])</f>
        <v>7532.94</v>
      </c>
      <c r="O83" s="94">
        <f>(Tabla54[[#This Row],[TOTAL ING.]]-Tabla54[[#This Row],[TOTAL DESC.]])</f>
        <v>43467.06</v>
      </c>
      <c r="Q83" s="103"/>
    </row>
    <row r="84" spans="1:17" s="1" customFormat="1" ht="30" customHeight="1" x14ac:dyDescent="0.35">
      <c r="A84" s="88">
        <v>75</v>
      </c>
      <c r="B84" s="89" t="s">
        <v>135</v>
      </c>
      <c r="C84" s="90" t="s">
        <v>445</v>
      </c>
      <c r="D84" s="90" t="s">
        <v>411</v>
      </c>
      <c r="E84" s="90" t="s">
        <v>32</v>
      </c>
      <c r="F84" s="91" t="s">
        <v>24</v>
      </c>
      <c r="G84" s="92">
        <v>51000</v>
      </c>
      <c r="H84" s="93">
        <v>0</v>
      </c>
      <c r="I84" s="93">
        <v>51000</v>
      </c>
      <c r="J84" s="93">
        <f t="shared" si="2"/>
        <v>1463.7</v>
      </c>
      <c r="K84" s="93">
        <v>0</v>
      </c>
      <c r="L84" s="93">
        <v>1550.4</v>
      </c>
      <c r="M84" s="93">
        <v>125</v>
      </c>
      <c r="N84" s="93">
        <f>SUM(Tabla54[[#This Row],[AFP]:[OTROS DESC.]])</f>
        <v>3139.1000000000004</v>
      </c>
      <c r="O84" s="94">
        <f>(Tabla54[[#This Row],[TOTAL ING.]]-Tabla54[[#This Row],[TOTAL DESC.]])</f>
        <v>47860.9</v>
      </c>
    </row>
    <row r="85" spans="1:17" s="1" customFormat="1" ht="30" customHeight="1" x14ac:dyDescent="0.35">
      <c r="A85" s="88">
        <v>76</v>
      </c>
      <c r="B85" s="89" t="s">
        <v>136</v>
      </c>
      <c r="C85" s="90" t="s">
        <v>446</v>
      </c>
      <c r="D85" s="90" t="s">
        <v>433</v>
      </c>
      <c r="E85" s="90" t="s">
        <v>29</v>
      </c>
      <c r="F85" s="91" t="s">
        <v>24</v>
      </c>
      <c r="G85" s="92">
        <v>150000</v>
      </c>
      <c r="H85" s="93">
        <v>0</v>
      </c>
      <c r="I85" s="93">
        <f>(Tabla54[[#This Row],[SUELDO BUTO (RD$)]]+Tabla54[[#This Row],[OTROS ING.]])</f>
        <v>150000</v>
      </c>
      <c r="J85" s="93">
        <f t="shared" si="2"/>
        <v>4305</v>
      </c>
      <c r="K85" s="93">
        <v>23866.62</v>
      </c>
      <c r="L85" s="93">
        <f t="shared" ref="L85:L90" si="4">G85*0.0304</f>
        <v>4560</v>
      </c>
      <c r="M85" s="93">
        <v>125</v>
      </c>
      <c r="N85" s="93">
        <f>SUM(Tabla54[[#This Row],[AFP]:[OTROS DESC.]])</f>
        <v>32856.619999999995</v>
      </c>
      <c r="O85" s="94">
        <f>(Tabla54[[#This Row],[TOTAL ING.]]-Tabla54[[#This Row],[TOTAL DESC.]])</f>
        <v>117143.38</v>
      </c>
      <c r="Q85" s="103"/>
    </row>
    <row r="86" spans="1:17" s="1" customFormat="1" ht="30" customHeight="1" x14ac:dyDescent="0.35">
      <c r="A86" s="88">
        <v>77</v>
      </c>
      <c r="B86" s="89" t="s">
        <v>139</v>
      </c>
      <c r="C86" s="90" t="s">
        <v>428</v>
      </c>
      <c r="D86" s="90" t="s">
        <v>434</v>
      </c>
      <c r="E86" s="90" t="s">
        <v>29</v>
      </c>
      <c r="F86" s="91" t="s">
        <v>24</v>
      </c>
      <c r="G86" s="92">
        <v>80000</v>
      </c>
      <c r="H86" s="93">
        <v>0</v>
      </c>
      <c r="I86" s="93">
        <f>(Tabla54[[#This Row],[SUELDO BUTO (RD$)]]+Tabla54[[#This Row],[OTROS ING.]])</f>
        <v>80000</v>
      </c>
      <c r="J86" s="93">
        <f t="shared" si="2"/>
        <v>2296</v>
      </c>
      <c r="K86" s="93">
        <v>6972</v>
      </c>
      <c r="L86" s="93">
        <f t="shared" si="4"/>
        <v>2432</v>
      </c>
      <c r="M86" s="93">
        <v>1930.46</v>
      </c>
      <c r="N86" s="93">
        <v>13630.46</v>
      </c>
      <c r="O86" s="94">
        <v>66369.539999999994</v>
      </c>
      <c r="Q86" s="103"/>
    </row>
    <row r="87" spans="1:17" s="1" customFormat="1" ht="30" customHeight="1" x14ac:dyDescent="0.35">
      <c r="A87" s="88">
        <v>78</v>
      </c>
      <c r="B87" s="89" t="s">
        <v>150</v>
      </c>
      <c r="C87" s="90" t="s">
        <v>463</v>
      </c>
      <c r="D87" s="90" t="s">
        <v>479</v>
      </c>
      <c r="E87" s="90" t="s">
        <v>32</v>
      </c>
      <c r="F87" s="91" t="s">
        <v>21</v>
      </c>
      <c r="G87" s="92">
        <v>40000</v>
      </c>
      <c r="H87" s="93">
        <v>0</v>
      </c>
      <c r="I87" s="93">
        <f>(Tabla54[[#This Row],[SUELDO BUTO (RD$)]]+Tabla54[[#This Row],[OTROS ING.]])</f>
        <v>40000</v>
      </c>
      <c r="J87" s="93">
        <f t="shared" si="2"/>
        <v>1148</v>
      </c>
      <c r="K87" s="93">
        <v>0</v>
      </c>
      <c r="L87" s="93">
        <f t="shared" si="4"/>
        <v>1216</v>
      </c>
      <c r="M87" s="93">
        <v>6640.46</v>
      </c>
      <c r="N87" s="93">
        <f>SUM(Tabla54[[#This Row],[AFP]:[OTROS DESC.]])</f>
        <v>9004.4599999999991</v>
      </c>
      <c r="O87" s="94">
        <f>(Tabla54[[#This Row],[TOTAL ING.]]-Tabla54[[#This Row],[TOTAL DESC.]])</f>
        <v>30995.54</v>
      </c>
      <c r="Q87" s="103"/>
    </row>
    <row r="88" spans="1:17" s="1" customFormat="1" ht="30" customHeight="1" x14ac:dyDescent="0.35">
      <c r="A88" s="88">
        <v>79</v>
      </c>
      <c r="B88" s="89" t="s">
        <v>503</v>
      </c>
      <c r="C88" s="90" t="s">
        <v>152</v>
      </c>
      <c r="D88" s="90" t="s">
        <v>77</v>
      </c>
      <c r="E88" s="90" t="s">
        <v>32</v>
      </c>
      <c r="F88" s="91" t="s">
        <v>21</v>
      </c>
      <c r="G88" s="92">
        <v>40000</v>
      </c>
      <c r="H88" s="93">
        <v>0</v>
      </c>
      <c r="I88" s="93">
        <f>(Tabla54[[#This Row],[SUELDO BUTO (RD$)]]+Tabla54[[#This Row],[OTROS ING.]])</f>
        <v>40000</v>
      </c>
      <c r="J88" s="93">
        <f>G88*0.0287</f>
        <v>1148</v>
      </c>
      <c r="K88" s="93">
        <v>0</v>
      </c>
      <c r="L88" s="93">
        <f t="shared" si="4"/>
        <v>1216</v>
      </c>
      <c r="M88" s="93">
        <v>1825</v>
      </c>
      <c r="N88" s="93">
        <f>SUM(Tabla54[[#This Row],[AFP]:[OTROS DESC.]])</f>
        <v>4189</v>
      </c>
      <c r="O88" s="94">
        <f>(Tabla54[[#This Row],[TOTAL ING.]]-Tabla54[[#This Row],[TOTAL DESC.]])</f>
        <v>35811</v>
      </c>
      <c r="Q88" s="103"/>
    </row>
    <row r="89" spans="1:17" s="1" customFormat="1" ht="30" customHeight="1" x14ac:dyDescent="0.35">
      <c r="A89" s="88">
        <v>80</v>
      </c>
      <c r="B89" s="89" t="s">
        <v>511</v>
      </c>
      <c r="C89" s="90" t="s">
        <v>152</v>
      </c>
      <c r="D89" s="90" t="s">
        <v>77</v>
      </c>
      <c r="E89" s="90" t="s">
        <v>32</v>
      </c>
      <c r="F89" s="91" t="s">
        <v>21</v>
      </c>
      <c r="G89" s="92">
        <v>40000</v>
      </c>
      <c r="H89" s="93">
        <v>0</v>
      </c>
      <c r="I89" s="93">
        <f>(Tabla54[[#This Row],[SUELDO BUTO (RD$)]]+Tabla54[[#This Row],[OTROS ING.]])</f>
        <v>40000</v>
      </c>
      <c r="J89" s="93">
        <f>G89*0.0287</f>
        <v>1148</v>
      </c>
      <c r="K89" s="93">
        <v>0</v>
      </c>
      <c r="L89" s="93">
        <f t="shared" si="4"/>
        <v>1216</v>
      </c>
      <c r="M89" s="93">
        <v>225</v>
      </c>
      <c r="N89" s="93">
        <f>SUM(Tabla54[[#This Row],[AFP]:[OTROS DESC.]])</f>
        <v>2589</v>
      </c>
      <c r="O89" s="94">
        <f>(Tabla54[[#This Row],[TOTAL ING.]]-Tabla54[[#This Row],[TOTAL DESC.]])</f>
        <v>37411</v>
      </c>
      <c r="Q89" s="103"/>
    </row>
    <row r="90" spans="1:17" s="1" customFormat="1" ht="30" customHeight="1" x14ac:dyDescent="0.35">
      <c r="A90" s="88">
        <v>81</v>
      </c>
      <c r="B90" s="89" t="s">
        <v>153</v>
      </c>
      <c r="C90" s="90" t="s">
        <v>395</v>
      </c>
      <c r="D90" s="90" t="s">
        <v>435</v>
      </c>
      <c r="E90" s="90" t="s">
        <v>32</v>
      </c>
      <c r="F90" s="91" t="s">
        <v>21</v>
      </c>
      <c r="G90" s="92">
        <v>110000</v>
      </c>
      <c r="H90" s="93">
        <v>0</v>
      </c>
      <c r="I90" s="93">
        <f>(Tabla54[[#This Row],[SUELDO BUTO (RD$)]]+Tabla54[[#This Row],[OTROS ING.]])</f>
        <v>110000</v>
      </c>
      <c r="J90" s="93">
        <v>3157</v>
      </c>
      <c r="K90" s="93">
        <v>14457.62</v>
      </c>
      <c r="L90" s="93">
        <f t="shared" si="4"/>
        <v>3344</v>
      </c>
      <c r="M90" s="93">
        <v>1588.3</v>
      </c>
      <c r="N90" s="93">
        <v>22546.92</v>
      </c>
      <c r="O90" s="94">
        <f>(Tabla54[[#This Row],[TOTAL ING.]]-Tabla54[[#This Row],[TOTAL DESC.]])</f>
        <v>87453.08</v>
      </c>
      <c r="Q90" s="103"/>
    </row>
    <row r="91" spans="1:17" s="1" customFormat="1" ht="30" customHeight="1" x14ac:dyDescent="0.35">
      <c r="A91" s="88">
        <v>82</v>
      </c>
      <c r="B91" s="89" t="s">
        <v>156</v>
      </c>
      <c r="C91" s="90" t="s">
        <v>466</v>
      </c>
      <c r="D91" s="90" t="s">
        <v>425</v>
      </c>
      <c r="E91" s="90" t="s">
        <v>32</v>
      </c>
      <c r="F91" s="91" t="s">
        <v>24</v>
      </c>
      <c r="G91" s="92">
        <v>70000</v>
      </c>
      <c r="H91" s="93">
        <v>0</v>
      </c>
      <c r="I91" s="93">
        <v>70000</v>
      </c>
      <c r="J91" s="93">
        <v>2009</v>
      </c>
      <c r="K91" s="93">
        <v>0</v>
      </c>
      <c r="L91" s="93">
        <v>2128</v>
      </c>
      <c r="M91" s="93">
        <v>2020.46</v>
      </c>
      <c r="N91" s="93">
        <f>SUM(Tabla54[[#This Row],[AFP]:[OTROS DESC.]])</f>
        <v>6157.46</v>
      </c>
      <c r="O91" s="94">
        <f>(Tabla54[[#This Row],[TOTAL ING.]]-Tabla54[[#This Row],[TOTAL DESC.]])</f>
        <v>63842.54</v>
      </c>
    </row>
    <row r="92" spans="1:17" s="1" customFormat="1" ht="30" customHeight="1" x14ac:dyDescent="0.35">
      <c r="A92" s="88">
        <v>83</v>
      </c>
      <c r="B92" s="89" t="s">
        <v>355</v>
      </c>
      <c r="C92" s="90" t="s">
        <v>466</v>
      </c>
      <c r="D92" s="90" t="s">
        <v>425</v>
      </c>
      <c r="E92" s="90" t="s">
        <v>32</v>
      </c>
      <c r="F92" s="91" t="s">
        <v>21</v>
      </c>
      <c r="G92" s="92">
        <v>35000</v>
      </c>
      <c r="H92" s="93">
        <v>0</v>
      </c>
      <c r="I92" s="93">
        <f>(Tabla54[[#This Row],[SUELDO BUTO (RD$)]]+Tabla54[[#This Row],[OTROS ING.]])</f>
        <v>35000</v>
      </c>
      <c r="J92" s="93">
        <f>G92*0.0287</f>
        <v>1004.5</v>
      </c>
      <c r="K92" s="93">
        <v>0</v>
      </c>
      <c r="L92" s="93">
        <f>G92*0.0304</f>
        <v>1064</v>
      </c>
      <c r="M92" s="93">
        <v>997.9</v>
      </c>
      <c r="N92" s="93">
        <f>SUM(Tabla54[[#This Row],[AFP]:[OTROS DESC.]])</f>
        <v>3066.4</v>
      </c>
      <c r="O92" s="94">
        <f>(Tabla54[[#This Row],[TOTAL ING.]]-Tabla54[[#This Row],[TOTAL DESC.]])</f>
        <v>31933.599999999999</v>
      </c>
      <c r="Q92" s="103"/>
    </row>
    <row r="93" spans="1:17" s="1" customFormat="1" ht="30" customHeight="1" x14ac:dyDescent="0.35">
      <c r="A93" s="88">
        <v>84</v>
      </c>
      <c r="B93" s="89" t="s">
        <v>356</v>
      </c>
      <c r="C93" s="90" t="s">
        <v>395</v>
      </c>
      <c r="D93" s="90" t="s">
        <v>53</v>
      </c>
      <c r="E93" s="90" t="s">
        <v>32</v>
      </c>
      <c r="F93" s="91" t="s">
        <v>21</v>
      </c>
      <c r="G93" s="92">
        <v>40000</v>
      </c>
      <c r="H93" s="93">
        <v>0</v>
      </c>
      <c r="I93" s="93">
        <f>(Tabla54[[#This Row],[SUELDO BUTO (RD$)]]+Tabla54[[#This Row],[OTROS ING.]])</f>
        <v>40000</v>
      </c>
      <c r="J93" s="93">
        <f>G93*0.0287</f>
        <v>1148</v>
      </c>
      <c r="K93" s="93">
        <v>0</v>
      </c>
      <c r="L93" s="93">
        <f>G93*0.0304</f>
        <v>1216</v>
      </c>
      <c r="M93" s="93">
        <v>125</v>
      </c>
      <c r="N93" s="93">
        <f>SUM(Tabla54[[#This Row],[AFP]:[OTROS DESC.]])</f>
        <v>2489</v>
      </c>
      <c r="O93" s="94">
        <f>(Tabla54[[#This Row],[TOTAL ING.]]-Tabla54[[#This Row],[TOTAL DESC.]])</f>
        <v>37511</v>
      </c>
      <c r="Q93" s="103"/>
    </row>
    <row r="94" spans="1:17" s="1" customFormat="1" ht="30" customHeight="1" x14ac:dyDescent="0.35">
      <c r="A94" s="88">
        <v>85</v>
      </c>
      <c r="B94" s="89" t="s">
        <v>159</v>
      </c>
      <c r="C94" s="90" t="s">
        <v>160</v>
      </c>
      <c r="D94" s="90" t="s">
        <v>161</v>
      </c>
      <c r="E94" s="90" t="s">
        <v>29</v>
      </c>
      <c r="F94" s="91" t="s">
        <v>24</v>
      </c>
      <c r="G94" s="92">
        <v>150000</v>
      </c>
      <c r="H94" s="93">
        <v>0</v>
      </c>
      <c r="I94" s="93">
        <v>150000</v>
      </c>
      <c r="J94" s="93">
        <v>4305</v>
      </c>
      <c r="K94" s="93">
        <v>23437.75</v>
      </c>
      <c r="L94" s="93">
        <f>G94*0.0304</f>
        <v>4560</v>
      </c>
      <c r="M94" s="93">
        <v>1840.46</v>
      </c>
      <c r="N94" s="93">
        <f>SUM(Tabla54[[#This Row],[AFP]:[OTROS DESC.]])</f>
        <v>34143.21</v>
      </c>
      <c r="O94" s="94">
        <f>(Tabla54[[#This Row],[TOTAL ING.]]-Tabla54[[#This Row],[TOTAL DESC.]])</f>
        <v>115856.79000000001</v>
      </c>
    </row>
    <row r="95" spans="1:17" s="1" customFormat="1" ht="30" customHeight="1" x14ac:dyDescent="0.35">
      <c r="A95" s="88">
        <v>86</v>
      </c>
      <c r="B95" s="89" t="s">
        <v>166</v>
      </c>
      <c r="C95" s="90" t="s">
        <v>160</v>
      </c>
      <c r="D95" s="90" t="s">
        <v>43</v>
      </c>
      <c r="E95" s="90" t="s">
        <v>29</v>
      </c>
      <c r="F95" s="91" t="s">
        <v>21</v>
      </c>
      <c r="G95" s="92">
        <v>45000</v>
      </c>
      <c r="H95" s="93">
        <v>0</v>
      </c>
      <c r="I95" s="93">
        <v>45000</v>
      </c>
      <c r="J95" s="93">
        <f>G95*0.0287</f>
        <v>1291.5</v>
      </c>
      <c r="K95" s="93">
        <v>0</v>
      </c>
      <c r="L95" s="93">
        <f>G95*0.0304</f>
        <v>1368</v>
      </c>
      <c r="M95" s="93">
        <v>125</v>
      </c>
      <c r="N95" s="93">
        <f>SUM(Tabla54[[#This Row],[AFP]:[OTROS DESC.]])</f>
        <v>2784.5</v>
      </c>
      <c r="O95" s="94">
        <f>(Tabla54[[#This Row],[TOTAL ING.]]-Tabla54[[#This Row],[TOTAL DESC.]])</f>
        <v>42215.5</v>
      </c>
      <c r="Q95" s="103"/>
    </row>
    <row r="96" spans="1:17" s="1" customFormat="1" ht="30" customHeight="1" x14ac:dyDescent="0.35">
      <c r="A96" s="88">
        <v>87</v>
      </c>
      <c r="B96" s="89" t="s">
        <v>167</v>
      </c>
      <c r="C96" s="90" t="s">
        <v>160</v>
      </c>
      <c r="D96" s="90" t="s">
        <v>45</v>
      </c>
      <c r="E96" s="90" t="s">
        <v>112</v>
      </c>
      <c r="F96" s="91" t="s">
        <v>24</v>
      </c>
      <c r="G96" s="92">
        <v>25000</v>
      </c>
      <c r="H96" s="93">
        <v>0</v>
      </c>
      <c r="I96" s="93">
        <v>25000</v>
      </c>
      <c r="J96" s="93">
        <f>G96*0.0287</f>
        <v>717.5</v>
      </c>
      <c r="K96" s="93">
        <v>0</v>
      </c>
      <c r="L96" s="93">
        <v>760</v>
      </c>
      <c r="M96" s="93">
        <v>125</v>
      </c>
      <c r="N96" s="93">
        <f>SUM(Tabla54[[#This Row],[AFP]:[OTROS DESC.]])</f>
        <v>1602.5</v>
      </c>
      <c r="O96" s="94">
        <f>(Tabla54[[#This Row],[TOTAL ING.]]-Tabla54[[#This Row],[TOTAL DESC.]])</f>
        <v>23397.5</v>
      </c>
      <c r="Q96" s="103"/>
    </row>
    <row r="97" spans="1:155" s="1" customFormat="1" ht="30" customHeight="1" x14ac:dyDescent="0.35">
      <c r="A97" s="88">
        <v>88</v>
      </c>
      <c r="B97" s="89" t="s">
        <v>168</v>
      </c>
      <c r="C97" s="90" t="s">
        <v>160</v>
      </c>
      <c r="D97" s="90" t="s">
        <v>34</v>
      </c>
      <c r="E97" s="90" t="s">
        <v>112</v>
      </c>
      <c r="F97" s="91" t="s">
        <v>21</v>
      </c>
      <c r="G97" s="92">
        <v>22000</v>
      </c>
      <c r="H97" s="93">
        <v>0</v>
      </c>
      <c r="I97" s="93">
        <v>22000</v>
      </c>
      <c r="J97" s="93">
        <f>G97*0.0287</f>
        <v>631.4</v>
      </c>
      <c r="K97" s="93">
        <v>0</v>
      </c>
      <c r="L97" s="93">
        <f>G97*0.0304</f>
        <v>668.8</v>
      </c>
      <c r="M97" s="93">
        <v>125</v>
      </c>
      <c r="N97" s="93">
        <f>SUM(Tabla54[[#This Row],[AFP]:[OTROS DESC.]])</f>
        <v>1425.1999999999998</v>
      </c>
      <c r="O97" s="94">
        <f>(Tabla54[[#This Row],[TOTAL ING.]]-Tabla54[[#This Row],[TOTAL DESC.]])</f>
        <v>20574.8</v>
      </c>
      <c r="Q97" s="103"/>
      <c r="EY97" s="1" t="s">
        <v>169</v>
      </c>
    </row>
    <row r="98" spans="1:155" s="1" customFormat="1" ht="30" customHeight="1" x14ac:dyDescent="0.35">
      <c r="A98" s="88">
        <v>89</v>
      </c>
      <c r="B98" s="89" t="s">
        <v>144</v>
      </c>
      <c r="C98" s="90" t="s">
        <v>160</v>
      </c>
      <c r="D98" s="90" t="s">
        <v>403</v>
      </c>
      <c r="E98" s="90" t="s">
        <v>29</v>
      </c>
      <c r="F98" s="91" t="s">
        <v>21</v>
      </c>
      <c r="G98" s="92">
        <v>65000</v>
      </c>
      <c r="H98" s="93" t="s">
        <v>46</v>
      </c>
      <c r="I98" s="93">
        <v>65000</v>
      </c>
      <c r="J98" s="93">
        <v>1865.5</v>
      </c>
      <c r="K98" s="93">
        <v>3860.28</v>
      </c>
      <c r="L98" s="93">
        <f>G98*0.0304</f>
        <v>1976</v>
      </c>
      <c r="M98" s="93">
        <v>125</v>
      </c>
      <c r="N98" s="93">
        <f>SUM(Tabla54[[#This Row],[AFP]:[OTROS DESC.]])</f>
        <v>7826.7800000000007</v>
      </c>
      <c r="O98" s="94">
        <f>(Tabla54[[#This Row],[TOTAL ING.]]-Tabla54[[#This Row],[TOTAL DESC.]])</f>
        <v>57173.22</v>
      </c>
      <c r="Q98" s="103"/>
    </row>
    <row r="99" spans="1:155" s="1" customFormat="1" ht="30" customHeight="1" x14ac:dyDescent="0.35">
      <c r="A99" s="88">
        <v>90</v>
      </c>
      <c r="B99" s="89" t="s">
        <v>170</v>
      </c>
      <c r="C99" s="90" t="s">
        <v>171</v>
      </c>
      <c r="D99" s="90" t="s">
        <v>403</v>
      </c>
      <c r="E99" s="90" t="s">
        <v>29</v>
      </c>
      <c r="F99" s="91" t="s">
        <v>21</v>
      </c>
      <c r="G99" s="92">
        <v>65000</v>
      </c>
      <c r="H99" s="93">
        <v>0</v>
      </c>
      <c r="I99" s="93">
        <f>(Tabla54[[#This Row],[SUELDO BUTO (RD$)]]+Tabla54[[#This Row],[OTROS ING.]])</f>
        <v>65000</v>
      </c>
      <c r="J99" s="93">
        <f>G99*0.0287</f>
        <v>1865.5</v>
      </c>
      <c r="K99" s="93">
        <v>4427.58</v>
      </c>
      <c r="L99" s="93">
        <f>G99*0.0304</f>
        <v>1976</v>
      </c>
      <c r="M99" s="93">
        <v>4877.8999999999996</v>
      </c>
      <c r="N99" s="93">
        <f>SUM(Tabla54[[#This Row],[AFP]:[OTROS DESC.]])</f>
        <v>13146.98</v>
      </c>
      <c r="O99" s="94">
        <f>(Tabla54[[#This Row],[TOTAL ING.]]-Tabla54[[#This Row],[TOTAL DESC.]])</f>
        <v>51853.020000000004</v>
      </c>
      <c r="Q99" s="103"/>
    </row>
    <row r="100" spans="1:155" s="1" customFormat="1" ht="30" customHeight="1" x14ac:dyDescent="0.35">
      <c r="A100" s="88">
        <v>91</v>
      </c>
      <c r="B100" s="89" t="s">
        <v>496</v>
      </c>
      <c r="C100" s="90" t="s">
        <v>171</v>
      </c>
      <c r="D100" s="90" t="s">
        <v>34</v>
      </c>
      <c r="E100" s="90" t="s">
        <v>32</v>
      </c>
      <c r="F100" s="91" t="s">
        <v>21</v>
      </c>
      <c r="G100" s="92">
        <v>22000</v>
      </c>
      <c r="H100" s="93">
        <v>0</v>
      </c>
      <c r="I100" s="93">
        <v>22000</v>
      </c>
      <c r="J100" s="93">
        <f>G100*0.0287</f>
        <v>631.4</v>
      </c>
      <c r="K100" s="93">
        <v>0</v>
      </c>
      <c r="L100" s="93">
        <f>G100*0.0304</f>
        <v>668.8</v>
      </c>
      <c r="M100" s="93">
        <v>1840.46</v>
      </c>
      <c r="N100" s="93">
        <f>SUM(Tabla54[[#This Row],[AFP]:[OTROS DESC.]])</f>
        <v>3140.66</v>
      </c>
      <c r="O100" s="94">
        <f>(Tabla54[[#This Row],[TOTAL ING.]]-Tabla54[[#This Row],[TOTAL DESC.]])</f>
        <v>18859.34</v>
      </c>
      <c r="Q100" s="103"/>
    </row>
    <row r="101" spans="1:155" s="1" customFormat="1" ht="30" customHeight="1" x14ac:dyDescent="0.35">
      <c r="A101" s="88">
        <v>92</v>
      </c>
      <c r="B101" s="89" t="s">
        <v>172</v>
      </c>
      <c r="C101" s="90" t="s">
        <v>171</v>
      </c>
      <c r="D101" s="90" t="s">
        <v>53</v>
      </c>
      <c r="E101" s="90" t="s">
        <v>32</v>
      </c>
      <c r="F101" s="91" t="s">
        <v>21</v>
      </c>
      <c r="G101" s="92">
        <v>40000</v>
      </c>
      <c r="H101" s="93">
        <v>0</v>
      </c>
      <c r="I101" s="93">
        <f>(Tabla54[[#This Row],[SUELDO BUTO (RD$)]]+Tabla54[[#This Row],[OTROS ING.]])</f>
        <v>40000</v>
      </c>
      <c r="J101" s="93">
        <f>G101*0.0287</f>
        <v>1148</v>
      </c>
      <c r="K101" s="93">
        <v>0</v>
      </c>
      <c r="L101" s="93">
        <f>G101*0.0304</f>
        <v>1216</v>
      </c>
      <c r="M101" s="93">
        <v>125</v>
      </c>
      <c r="N101" s="93">
        <f>SUM(Tabla54[[#This Row],[AFP]:[OTROS DESC.]])</f>
        <v>2489</v>
      </c>
      <c r="O101" s="94">
        <f>(Tabla54[[#This Row],[TOTAL ING.]]-Tabla54[[#This Row],[TOTAL DESC.]])</f>
        <v>37511</v>
      </c>
      <c r="Q101" s="103"/>
    </row>
    <row r="102" spans="1:155" s="1" customFormat="1" ht="30" customHeight="1" x14ac:dyDescent="0.35">
      <c r="A102" s="88">
        <v>93</v>
      </c>
      <c r="B102" s="89" t="s">
        <v>173</v>
      </c>
      <c r="C102" s="90" t="s">
        <v>171</v>
      </c>
      <c r="D102" s="90" t="s">
        <v>53</v>
      </c>
      <c r="E102" s="90" t="s">
        <v>32</v>
      </c>
      <c r="F102" s="91" t="s">
        <v>21</v>
      </c>
      <c r="G102" s="92">
        <v>40000</v>
      </c>
      <c r="H102" s="93">
        <v>0</v>
      </c>
      <c r="I102" s="93">
        <f>(Tabla54[[#This Row],[SUELDO BUTO (RD$)]]+Tabla54[[#This Row],[OTROS ING.]])</f>
        <v>40000</v>
      </c>
      <c r="J102" s="93">
        <v>1148</v>
      </c>
      <c r="K102" s="93">
        <v>0</v>
      </c>
      <c r="L102" s="93">
        <v>1216</v>
      </c>
      <c r="M102" s="93">
        <v>1840.46</v>
      </c>
      <c r="N102" s="93">
        <f>SUM(Tabla54[[#This Row],[AFP]:[OTROS DESC.]])</f>
        <v>4204.46</v>
      </c>
      <c r="O102" s="94">
        <f>(Tabla54[[#This Row],[TOTAL ING.]]-Tabla54[[#This Row],[TOTAL DESC.]])</f>
        <v>35795.54</v>
      </c>
      <c r="Q102" s="103"/>
    </row>
    <row r="103" spans="1:155" s="1" customFormat="1" ht="30" customHeight="1" x14ac:dyDescent="0.35">
      <c r="A103" s="118">
        <v>0</v>
      </c>
      <c r="B103" s="119" t="s">
        <v>122</v>
      </c>
      <c r="C103" s="90" t="s">
        <v>543</v>
      </c>
      <c r="D103" s="120" t="s">
        <v>540</v>
      </c>
      <c r="E103" s="120" t="s">
        <v>377</v>
      </c>
      <c r="F103" s="121" t="s">
        <v>21</v>
      </c>
      <c r="G103" s="122">
        <v>0</v>
      </c>
      <c r="H103" s="123">
        <v>0</v>
      </c>
      <c r="I103" s="123">
        <f>(Tabla54[[#This Row],[SUELDO BUTO (RD$)]]+Tabla54[[#This Row],[OTROS ING.]])</f>
        <v>0</v>
      </c>
      <c r="J103" s="123">
        <v>0</v>
      </c>
      <c r="K103" s="123">
        <v>0</v>
      </c>
      <c r="L103" s="123">
        <f>G103*0.0304</f>
        <v>0</v>
      </c>
      <c r="M103" s="123">
        <v>0</v>
      </c>
      <c r="N103" s="123">
        <f>SUM(Tabla54[[#This Row],[AFP]:[OTROS DESC.]])</f>
        <v>0</v>
      </c>
      <c r="O103" s="124">
        <f>(Tabla54[[#This Row],[TOTAL ING.]]-Tabla54[[#This Row],[TOTAL DESC.]])</f>
        <v>0</v>
      </c>
      <c r="Q103" s="103"/>
    </row>
    <row r="104" spans="1:155" s="1" customFormat="1" ht="38.5" customHeight="1" thickBot="1" x14ac:dyDescent="0.4">
      <c r="A104" s="161" t="s">
        <v>176</v>
      </c>
      <c r="B104" s="162"/>
      <c r="C104" s="162"/>
      <c r="D104" s="162"/>
      <c r="E104" s="162"/>
      <c r="F104" s="163"/>
      <c r="G104" s="95">
        <f>SUBTOTAL(109,Tabla54[SUELDO BUTO (RD$)])</f>
        <v>5137000</v>
      </c>
      <c r="H104" s="95">
        <f>SUBTOTAL(109,Tabla54[OTROS ING.])</f>
        <v>0</v>
      </c>
      <c r="I104" s="95">
        <f>SUBTOTAL(9,I10:I103)</f>
        <v>5137000</v>
      </c>
      <c r="J104" s="95">
        <f>SUBTOTAL(109,Tabla54[AFP])</f>
        <v>147431.89999999991</v>
      </c>
      <c r="K104" s="95">
        <f>SUM(K10:K103)</f>
        <v>312770.38999999996</v>
      </c>
      <c r="L104" s="95">
        <f>SUM(L10:L103)</f>
        <v>156065.93999999994</v>
      </c>
      <c r="M104" s="95">
        <f>SUM(M10:M103)</f>
        <v>102072.44000000005</v>
      </c>
      <c r="N104" s="95">
        <f>SUBTOTAL(109,Tabla54[TOTAL DESC.])</f>
        <v>718340.66999999981</v>
      </c>
      <c r="O104" s="95">
        <f>SUBTOTAL(109,Tabla54[NETO])</f>
        <v>4418659.3299999982</v>
      </c>
      <c r="Q104" s="103"/>
    </row>
    <row r="105" spans="1:155" s="1" customFormat="1" ht="21.75" customHeight="1" x14ac:dyDescent="0.25">
      <c r="A105" s="53"/>
      <c r="B105" s="2"/>
      <c r="C105" s="5"/>
      <c r="D105" s="5"/>
      <c r="E105" s="5"/>
      <c r="F105" s="5"/>
      <c r="G105" s="50"/>
      <c r="H105" s="4"/>
      <c r="I105" s="4"/>
      <c r="J105" s="50"/>
      <c r="K105" s="4"/>
      <c r="L105" s="50"/>
      <c r="M105" s="50"/>
      <c r="N105" s="50"/>
      <c r="O105" s="50"/>
    </row>
    <row r="106" spans="1:155" x14ac:dyDescent="0.25">
      <c r="A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5" ht="14" x14ac:dyDescent="0.3">
      <c r="A107" s="2"/>
      <c r="B107" s="8" t="s">
        <v>177</v>
      </c>
      <c r="D107" s="5" t="s">
        <v>521</v>
      </c>
      <c r="E107" s="156"/>
      <c r="F107" s="156"/>
      <c r="G107" s="2"/>
      <c r="H107" s="2"/>
      <c r="I107" s="2"/>
      <c r="J107" s="157" t="s">
        <v>340</v>
      </c>
      <c r="K107" s="157"/>
      <c r="L107" s="2"/>
      <c r="M107" s="9"/>
      <c r="N107" s="156"/>
      <c r="O107" s="156"/>
    </row>
    <row r="108" spans="1:155" ht="14" x14ac:dyDescent="0.3">
      <c r="A108" s="2"/>
      <c r="B108" s="8"/>
      <c r="E108" s="8"/>
      <c r="F108" s="8"/>
      <c r="G108" s="2"/>
      <c r="H108" s="2"/>
      <c r="I108" s="2"/>
      <c r="J108" s="8"/>
      <c r="K108" s="8"/>
      <c r="L108" s="2"/>
      <c r="M108" s="9"/>
      <c r="N108" s="8"/>
      <c r="O108" s="8"/>
    </row>
    <row r="109" spans="1:155" ht="14" x14ac:dyDescent="0.3">
      <c r="A109" s="2"/>
      <c r="B109" s="8"/>
      <c r="E109" s="8"/>
      <c r="F109" s="8"/>
      <c r="G109" s="2"/>
      <c r="H109" s="2"/>
      <c r="I109" s="2"/>
      <c r="J109" s="8"/>
      <c r="K109" s="8"/>
      <c r="L109" s="2"/>
      <c r="M109" s="9"/>
      <c r="N109" s="8"/>
      <c r="O109" s="8"/>
    </row>
    <row r="110" spans="1:155" ht="14" x14ac:dyDescent="0.3">
      <c r="A110" s="2"/>
      <c r="B110" s="5"/>
      <c r="C110" s="8"/>
      <c r="D110" s="8"/>
      <c r="G110" s="9"/>
      <c r="H110" s="10"/>
      <c r="I110" s="9"/>
      <c r="J110" s="5"/>
      <c r="K110" s="5"/>
      <c r="L110" s="10"/>
      <c r="M110" s="9"/>
      <c r="N110" s="9"/>
      <c r="O110" s="8"/>
      <c r="P110" s="9"/>
    </row>
    <row r="111" spans="1:155" ht="14" x14ac:dyDescent="0.3">
      <c r="A111" s="2"/>
      <c r="B111" s="11"/>
      <c r="C111" s="8"/>
      <c r="D111" s="8" t="s">
        <v>519</v>
      </c>
      <c r="E111" s="8"/>
      <c r="F111" s="10"/>
      <c r="G111" s="9"/>
      <c r="H111" s="10"/>
      <c r="I111" s="11"/>
      <c r="J111" s="11"/>
      <c r="K111" s="11"/>
      <c r="L111" s="11"/>
      <c r="M111" s="9"/>
      <c r="N111" s="9"/>
      <c r="O111" s="9"/>
      <c r="P111" s="48"/>
      <c r="Q111" s="49"/>
    </row>
    <row r="112" spans="1:155" ht="14" x14ac:dyDescent="0.3">
      <c r="A112" s="2"/>
      <c r="B112" s="8" t="s">
        <v>338</v>
      </c>
      <c r="C112" s="8"/>
      <c r="D112" s="8" t="s">
        <v>520</v>
      </c>
      <c r="E112" s="8"/>
      <c r="F112" s="8"/>
      <c r="G112" s="9"/>
      <c r="H112" s="10"/>
      <c r="I112" s="9"/>
      <c r="J112" s="8" t="s">
        <v>341</v>
      </c>
      <c r="K112" s="8"/>
      <c r="L112" s="10"/>
      <c r="M112" s="156"/>
      <c r="N112" s="156"/>
      <c r="O112" s="156"/>
      <c r="P112" s="9"/>
    </row>
    <row r="113" spans="1:15" x14ac:dyDescent="0.25">
      <c r="A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21.75" customHeight="1" x14ac:dyDescent="0.25"/>
    <row r="115" spans="1:15" ht="21.75" customHeight="1" x14ac:dyDescent="0.25"/>
    <row r="116" spans="1:15" ht="21.75" customHeight="1" x14ac:dyDescent="0.25"/>
    <row r="117" spans="1:15" ht="21.75" customHeight="1" x14ac:dyDescent="0.25"/>
    <row r="118" spans="1:15" ht="21.75" customHeight="1" x14ac:dyDescent="0.25"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1:15" ht="21.75" customHeight="1" x14ac:dyDescent="0.25"/>
    <row r="120" spans="1:15" ht="21.75" customHeight="1" x14ac:dyDescent="0.25"/>
    <row r="121" spans="1:15" ht="21.75" customHeight="1" x14ac:dyDescent="0.25"/>
    <row r="122" spans="1:15" ht="21.75" customHeight="1" x14ac:dyDescent="0.25"/>
    <row r="123" spans="1:15" ht="21.75" customHeight="1" x14ac:dyDescent="0.25"/>
    <row r="124" spans="1:15" ht="21.75" customHeight="1" x14ac:dyDescent="0.25"/>
    <row r="125" spans="1:15" ht="21.75" customHeight="1" x14ac:dyDescent="0.25"/>
    <row r="126" spans="1:15" ht="21.75" customHeight="1" x14ac:dyDescent="0.25"/>
    <row r="127" spans="1:15" ht="21.75" customHeight="1" x14ac:dyDescent="0.25"/>
    <row r="128" spans="1:15" ht="21.75" customHeight="1" x14ac:dyDescent="0.25"/>
    <row r="129" spans="2:15" ht="21.75" customHeight="1" x14ac:dyDescent="0.25"/>
    <row r="130" spans="2:15" ht="21.75" customHeight="1" x14ac:dyDescent="0.25"/>
    <row r="131" spans="2:15" ht="21.75" customHeight="1" x14ac:dyDescent="0.25"/>
    <row r="132" spans="2:15" ht="21.75" customHeight="1" x14ac:dyDescent="0.25"/>
    <row r="133" spans="2:15" ht="21.75" customHeight="1" x14ac:dyDescent="0.25"/>
    <row r="134" spans="2:15" ht="21.75" customHeight="1" x14ac:dyDescent="0.25"/>
    <row r="135" spans="2:15" ht="21.75" customHeight="1" x14ac:dyDescent="0.25"/>
    <row r="136" spans="2:15" ht="21.75" customHeight="1" x14ac:dyDescent="0.25"/>
    <row r="137" spans="2:15" ht="21.75" customHeight="1" x14ac:dyDescent="0.25"/>
    <row r="138" spans="2:15" ht="21.75" customHeight="1" x14ac:dyDescent="0.25"/>
    <row r="139" spans="2:15" ht="21.75" customHeight="1" x14ac:dyDescent="0.25"/>
    <row r="140" spans="2:15" ht="21.75" customHeight="1" x14ac:dyDescent="0.25"/>
    <row r="141" spans="2:15" ht="21.75" customHeight="1" x14ac:dyDescent="0.25"/>
    <row r="142" spans="2:15" ht="21.75" customHeight="1" x14ac:dyDescent="0.25"/>
    <row r="143" spans="2:15" ht="21.75" customHeight="1" x14ac:dyDescent="0.25"/>
    <row r="144" spans="2:15" x14ac:dyDescent="0.25">
      <c r="B144" s="1"/>
      <c r="C144" s="14"/>
      <c r="D144" s="14"/>
      <c r="E144" s="14"/>
      <c r="F144" s="14"/>
      <c r="G144" s="53"/>
      <c r="H144" s="53"/>
      <c r="I144" s="53"/>
      <c r="J144" s="53"/>
      <c r="K144" s="53"/>
      <c r="L144" s="53"/>
      <c r="M144" s="53"/>
      <c r="N144" s="53"/>
      <c r="O144" s="53"/>
    </row>
    <row r="145" spans="1:15" x14ac:dyDescent="0.25">
      <c r="B145" s="1"/>
      <c r="C145" s="14"/>
      <c r="D145" s="14"/>
      <c r="E145" s="14"/>
      <c r="F145" s="14"/>
      <c r="G145" s="53"/>
      <c r="H145" s="53"/>
      <c r="I145" s="53"/>
      <c r="J145" s="53"/>
      <c r="K145" s="53"/>
      <c r="L145" s="53"/>
      <c r="M145" s="53"/>
      <c r="N145" s="53"/>
      <c r="O145" s="53"/>
    </row>
    <row r="146" spans="1:15" x14ac:dyDescent="0.25">
      <c r="A146" s="53"/>
    </row>
    <row r="147" spans="1:15" x14ac:dyDescent="0.25">
      <c r="A147" s="53"/>
    </row>
    <row r="150" spans="1:15" s="1" customFormat="1" ht="36" customHeight="1" x14ac:dyDescent="0.25">
      <c r="A150" s="4"/>
      <c r="B150" s="2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4"/>
      <c r="N150" s="4"/>
      <c r="O150" s="4"/>
    </row>
    <row r="151" spans="1:15" s="1" customFormat="1" ht="36" customHeight="1" x14ac:dyDescent="0.25">
      <c r="A151" s="4"/>
      <c r="B151" s="2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4"/>
      <c r="N151" s="4"/>
      <c r="O151" s="4"/>
    </row>
    <row r="153" spans="1:15" ht="36" customHeight="1" x14ac:dyDescent="0.25"/>
    <row r="154" spans="1:15" ht="36" customHeight="1" x14ac:dyDescent="0.25"/>
    <row r="155" spans="1:15" ht="36" customHeight="1" x14ac:dyDescent="0.25"/>
    <row r="156" spans="1:15" ht="36" customHeight="1" x14ac:dyDescent="0.25"/>
    <row r="158" spans="1:15" ht="13.5" x14ac:dyDescent="0.3">
      <c r="B158" s="7"/>
      <c r="C158" s="15"/>
      <c r="D158" s="15"/>
      <c r="E158" s="15"/>
      <c r="F158" s="15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5" x14ac:dyDescent="0.3">
      <c r="B159" s="7"/>
      <c r="C159" s="15"/>
      <c r="D159" s="15"/>
      <c r="E159" s="15"/>
      <c r="F159" s="15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5" x14ac:dyDescent="0.3">
      <c r="A160" s="51"/>
      <c r="B160" s="7"/>
      <c r="C160" s="15"/>
      <c r="D160" s="15"/>
      <c r="E160" s="15"/>
      <c r="F160" s="15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5" x14ac:dyDescent="0.3">
      <c r="A161" s="51"/>
      <c r="B161" s="7"/>
      <c r="C161" s="15"/>
      <c r="D161" s="15"/>
      <c r="E161" s="15"/>
      <c r="F161" s="15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5" x14ac:dyDescent="0.3">
      <c r="A162" s="51"/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A163" s="51"/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s="7" customFormat="1" ht="36" customHeight="1" x14ac:dyDescent="0.3">
      <c r="A164" s="51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s="7" customFormat="1" ht="36" customHeight="1" x14ac:dyDescent="0.3">
      <c r="A165" s="51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s="7" customFormat="1" ht="36" customHeight="1" x14ac:dyDescent="0.3">
      <c r="A166" s="51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s="7" customFormat="1" ht="36" customHeight="1" x14ac:dyDescent="0.3">
      <c r="A167" s="51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7" customFormat="1" ht="36" customHeight="1" x14ac:dyDescent="0.3">
      <c r="A173" s="51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  <row r="174" spans="1:15" s="7" customFormat="1" ht="36" customHeight="1" x14ac:dyDescent="0.3">
      <c r="A174" s="4"/>
      <c r="B174" s="2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</row>
    <row r="175" spans="1:15" s="7" customFormat="1" ht="36" customHeight="1" x14ac:dyDescent="0.3">
      <c r="A175" s="4"/>
      <c r="B175" s="2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</row>
    <row r="176" spans="1:15" s="7" customFormat="1" ht="36" customHeight="1" x14ac:dyDescent="0.3">
      <c r="A176" s="4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4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</sheetData>
  <mergeCells count="8">
    <mergeCell ref="E107:F107"/>
    <mergeCell ref="J107:K107"/>
    <mergeCell ref="N107:O107"/>
    <mergeCell ref="M112:O112"/>
    <mergeCell ref="A5:O5"/>
    <mergeCell ref="A6:O6"/>
    <mergeCell ref="A7:O7"/>
    <mergeCell ref="A104:F10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rowBreaks count="2" manualBreakCount="2">
    <brk id="70" max="15" man="1"/>
    <brk id="94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E6" zoomScale="80" zoomScaleNormal="80" zoomScaleSheetLayoutView="73" workbookViewId="0">
      <selection activeCell="J16" sqref="J16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59" t="s">
        <v>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2:21" ht="26.25" customHeight="1" x14ac:dyDescent="0.35">
      <c r="B7" s="159" t="s">
        <v>545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65" t="s">
        <v>179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437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376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550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31.5" customHeight="1" x14ac:dyDescent="0.25">
      <c r="B19" s="63">
        <v>8</v>
      </c>
      <c r="C19" s="64" t="s">
        <v>549</v>
      </c>
      <c r="D19" s="63" t="s">
        <v>185</v>
      </c>
      <c r="E19" s="63" t="s">
        <v>186</v>
      </c>
      <c r="F19" s="63" t="s">
        <v>187</v>
      </c>
      <c r="G19" s="63" t="s">
        <v>24</v>
      </c>
      <c r="H19" s="66">
        <v>15000</v>
      </c>
      <c r="I19" s="65">
        <v>0</v>
      </c>
      <c r="J19" s="65" t="s">
        <v>551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 t="s">
        <v>561</v>
      </c>
    </row>
    <row r="20" spans="2:17" ht="31.5" customHeight="1" x14ac:dyDescent="0.25">
      <c r="B20" s="166" t="s">
        <v>176</v>
      </c>
      <c r="C20" s="166"/>
      <c r="D20" s="166"/>
      <c r="E20" s="166"/>
      <c r="F20" s="166"/>
      <c r="G20" s="166"/>
      <c r="H20" s="56">
        <f>SUM(H12:H19)</f>
        <v>190000</v>
      </c>
      <c r="I20" s="56">
        <f>SUM(I12:I17)</f>
        <v>0</v>
      </c>
      <c r="J20" s="56">
        <f>SUM(H12:H18)</f>
        <v>175000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170405.5</v>
      </c>
    </row>
    <row r="21" spans="2:17" ht="21.75" customHeight="1" x14ac:dyDescent="0.25">
      <c r="J21" s="54"/>
    </row>
    <row r="22" spans="2:17" ht="21.75" customHeight="1" x14ac:dyDescent="0.3">
      <c r="D22" s="8" t="s">
        <v>177</v>
      </c>
      <c r="G22" s="156" t="s">
        <v>178</v>
      </c>
      <c r="H22" s="156"/>
      <c r="L22" s="156" t="s">
        <v>178</v>
      </c>
      <c r="M22" s="156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350</v>
      </c>
      <c r="E25" s="9"/>
      <c r="F25" s="8"/>
      <c r="G25" s="156" t="s">
        <v>349</v>
      </c>
      <c r="H25" s="156"/>
      <c r="I25" s="9"/>
      <c r="J25" s="10"/>
      <c r="K25" s="9"/>
      <c r="L25" s="156" t="s">
        <v>194</v>
      </c>
      <c r="M25" s="156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0"/>
  <sheetViews>
    <sheetView zoomScale="90" zoomScaleNormal="90" zoomScaleSheetLayoutView="42" workbookViewId="0">
      <selection activeCell="C15" sqref="C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59" t="s">
        <v>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1:16" ht="15.5" x14ac:dyDescent="0.35">
      <c r="B12" s="159" t="s">
        <v>546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</row>
    <row r="13" spans="1:16" x14ac:dyDescent="0.25">
      <c r="A13" s="6"/>
      <c r="B13" s="165" t="s">
        <v>195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1:16" x14ac:dyDescent="0.25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x14ac:dyDescent="0.25">
      <c r="B15" s="154" t="s">
        <v>180</v>
      </c>
      <c r="C15" s="154" t="s">
        <v>3</v>
      </c>
      <c r="D15" s="154" t="s">
        <v>386</v>
      </c>
      <c r="E15" s="154" t="s">
        <v>5</v>
      </c>
      <c r="F15" s="154" t="s">
        <v>6</v>
      </c>
      <c r="G15" s="154" t="s">
        <v>437</v>
      </c>
      <c r="H15" s="154" t="s">
        <v>182</v>
      </c>
      <c r="I15" s="154" t="s">
        <v>9</v>
      </c>
      <c r="J15" s="154" t="s">
        <v>10</v>
      </c>
      <c r="K15" s="154" t="s">
        <v>11</v>
      </c>
      <c r="L15" s="154" t="s">
        <v>12</v>
      </c>
      <c r="M15" s="154" t="s">
        <v>13</v>
      </c>
      <c r="N15" s="154" t="s">
        <v>14</v>
      </c>
      <c r="O15" s="154" t="s">
        <v>15</v>
      </c>
      <c r="P15" s="154" t="s">
        <v>183</v>
      </c>
    </row>
    <row r="16" spans="1:16" ht="24" customHeight="1" x14ac:dyDescent="0.25">
      <c r="A16"/>
      <c r="B16" s="148">
        <v>1</v>
      </c>
      <c r="C16" s="149" t="s">
        <v>54</v>
      </c>
      <c r="D16" s="149" t="s">
        <v>389</v>
      </c>
      <c r="E16" s="149" t="s">
        <v>56</v>
      </c>
      <c r="F16" s="149" t="s">
        <v>29</v>
      </c>
      <c r="G16" s="150" t="s">
        <v>21</v>
      </c>
      <c r="H16" s="151">
        <v>20000</v>
      </c>
      <c r="I16" s="152">
        <v>0</v>
      </c>
      <c r="J16" s="151">
        <v>20000</v>
      </c>
      <c r="K16" s="151">
        <v>574</v>
      </c>
      <c r="L16" s="151">
        <v>0</v>
      </c>
      <c r="M16" s="151">
        <v>608</v>
      </c>
      <c r="N16" s="151">
        <v>0</v>
      </c>
      <c r="O16" s="151">
        <v>1182</v>
      </c>
      <c r="P16" s="153">
        <v>18818</v>
      </c>
    </row>
    <row r="17" spans="1:16" ht="24" customHeight="1" x14ac:dyDescent="0.25">
      <c r="B17" s="67">
        <v>2</v>
      </c>
      <c r="C17" s="57" t="s">
        <v>60</v>
      </c>
      <c r="D17" s="57" t="s">
        <v>398</v>
      </c>
      <c r="E17" s="57" t="s">
        <v>196</v>
      </c>
      <c r="F17" s="57" t="s">
        <v>20</v>
      </c>
      <c r="G17" s="63" t="s">
        <v>21</v>
      </c>
      <c r="H17" s="65">
        <v>55000</v>
      </c>
      <c r="I17" s="65">
        <v>0</v>
      </c>
      <c r="J17" s="65">
        <v>55000</v>
      </c>
      <c r="K17" s="65">
        <v>1578.5</v>
      </c>
      <c r="L17" s="70">
        <v>12852.74</v>
      </c>
      <c r="M17" s="70">
        <v>1672</v>
      </c>
      <c r="N17" s="70">
        <v>0</v>
      </c>
      <c r="O17" s="70">
        <f t="shared" ref="O17:O23" si="0">SUM(K17:N17)</f>
        <v>16103.24</v>
      </c>
      <c r="P17" s="72">
        <f t="shared" ref="P17:P20" si="1">(J17-O17)</f>
        <v>38896.76</v>
      </c>
    </row>
    <row r="18" spans="1:16" ht="24" customHeight="1" x14ac:dyDescent="0.25">
      <c r="B18" s="67">
        <v>3</v>
      </c>
      <c r="C18" s="57" t="s">
        <v>78</v>
      </c>
      <c r="D18" s="57" t="s">
        <v>392</v>
      </c>
      <c r="E18" s="57" t="s">
        <v>80</v>
      </c>
      <c r="F18" s="57" t="s">
        <v>29</v>
      </c>
      <c r="G18" s="63" t="s">
        <v>21</v>
      </c>
      <c r="H18" s="65">
        <v>50000</v>
      </c>
      <c r="I18" s="66">
        <v>0</v>
      </c>
      <c r="J18" s="65">
        <v>50000</v>
      </c>
      <c r="K18" s="65">
        <v>1435</v>
      </c>
      <c r="L18" s="70">
        <v>11761.25</v>
      </c>
      <c r="M18" s="70">
        <v>1520</v>
      </c>
      <c r="N18" s="70">
        <v>0</v>
      </c>
      <c r="O18" s="70">
        <f t="shared" si="0"/>
        <v>14716.25</v>
      </c>
      <c r="P18" s="72">
        <f t="shared" si="1"/>
        <v>35283.75</v>
      </c>
    </row>
    <row r="19" spans="1:16" ht="24" customHeight="1" x14ac:dyDescent="0.25">
      <c r="B19" s="67">
        <v>4</v>
      </c>
      <c r="C19" s="57" t="s">
        <v>86</v>
      </c>
      <c r="D19" s="57" t="s">
        <v>393</v>
      </c>
      <c r="E19" s="57" t="s">
        <v>408</v>
      </c>
      <c r="F19" s="57" t="s">
        <v>32</v>
      </c>
      <c r="G19" s="63" t="s">
        <v>21</v>
      </c>
      <c r="H19" s="65">
        <v>16000</v>
      </c>
      <c r="I19" s="66">
        <v>0</v>
      </c>
      <c r="J19" s="65">
        <v>16000</v>
      </c>
      <c r="K19" s="65">
        <v>459.2</v>
      </c>
      <c r="L19" s="70">
        <v>0</v>
      </c>
      <c r="M19" s="70">
        <v>486.4</v>
      </c>
      <c r="N19" s="70">
        <v>0</v>
      </c>
      <c r="O19" s="70">
        <f t="shared" si="0"/>
        <v>945.59999999999991</v>
      </c>
      <c r="P19" s="72">
        <f t="shared" si="1"/>
        <v>15054.4</v>
      </c>
    </row>
    <row r="20" spans="1:16" ht="24" customHeight="1" x14ac:dyDescent="0.25">
      <c r="A20" s="3"/>
      <c r="B20" s="67">
        <v>5</v>
      </c>
      <c r="C20" s="57" t="s">
        <v>118</v>
      </c>
      <c r="D20" s="57" t="s">
        <v>394</v>
      </c>
      <c r="E20" s="57" t="s">
        <v>119</v>
      </c>
      <c r="F20" s="57" t="s">
        <v>29</v>
      </c>
      <c r="G20" s="63" t="s">
        <v>21</v>
      </c>
      <c r="H20" s="65">
        <v>55000</v>
      </c>
      <c r="I20" s="65">
        <v>0</v>
      </c>
      <c r="J20" s="65">
        <v>55000</v>
      </c>
      <c r="K20" s="65">
        <v>1578.5</v>
      </c>
      <c r="L20" s="70">
        <v>11255.95</v>
      </c>
      <c r="M20" s="70">
        <v>1672</v>
      </c>
      <c r="N20" s="70">
        <v>0</v>
      </c>
      <c r="O20" s="70">
        <v>14506.45</v>
      </c>
      <c r="P20" s="72">
        <f t="shared" si="1"/>
        <v>40493.550000000003</v>
      </c>
    </row>
    <row r="21" spans="1:16" ht="24" customHeight="1" x14ac:dyDescent="0.25">
      <c r="A21"/>
      <c r="B21" s="67">
        <v>6</v>
      </c>
      <c r="C21" s="68" t="s">
        <v>115</v>
      </c>
      <c r="D21" s="68" t="s">
        <v>394</v>
      </c>
      <c r="E21" s="68" t="s">
        <v>117</v>
      </c>
      <c r="F21" s="68" t="s">
        <v>29</v>
      </c>
      <c r="G21" s="69" t="s">
        <v>21</v>
      </c>
      <c r="H21" s="70">
        <v>130000</v>
      </c>
      <c r="I21" s="71">
        <v>0</v>
      </c>
      <c r="J21" s="70">
        <v>130000</v>
      </c>
      <c r="K21" s="70">
        <v>3731</v>
      </c>
      <c r="L21" s="70">
        <v>28255.82</v>
      </c>
      <c r="M21" s="70">
        <v>3952</v>
      </c>
      <c r="N21" s="70">
        <v>0</v>
      </c>
      <c r="O21" s="70">
        <v>35938.82</v>
      </c>
      <c r="P21" s="72">
        <v>94061.18</v>
      </c>
    </row>
    <row r="22" spans="1:16" ht="24" customHeight="1" x14ac:dyDescent="0.25">
      <c r="A22"/>
      <c r="B22" s="67">
        <v>7</v>
      </c>
      <c r="C22" s="68" t="s">
        <v>52</v>
      </c>
      <c r="D22" s="68" t="s">
        <v>449</v>
      </c>
      <c r="E22" s="68" t="s">
        <v>473</v>
      </c>
      <c r="F22" s="68" t="s">
        <v>32</v>
      </c>
      <c r="G22" s="69" t="s">
        <v>21</v>
      </c>
      <c r="H22" s="70">
        <v>11000</v>
      </c>
      <c r="I22" s="71">
        <v>0</v>
      </c>
      <c r="J22" s="70">
        <v>11000</v>
      </c>
      <c r="K22" s="70">
        <v>315.7</v>
      </c>
      <c r="L22" s="70">
        <v>0</v>
      </c>
      <c r="M22" s="70">
        <v>334.4</v>
      </c>
      <c r="N22" s="70">
        <v>0</v>
      </c>
      <c r="O22" s="70">
        <v>650.1</v>
      </c>
      <c r="P22" s="72">
        <v>10349.9</v>
      </c>
    </row>
    <row r="23" spans="1:16" ht="24" customHeight="1" x14ac:dyDescent="0.25">
      <c r="A23"/>
      <c r="B23" s="67">
        <v>8</v>
      </c>
      <c r="C23" s="68" t="s">
        <v>153</v>
      </c>
      <c r="D23" s="68" t="s">
        <v>396</v>
      </c>
      <c r="E23" s="68" t="s">
        <v>155</v>
      </c>
      <c r="F23" s="68" t="s">
        <v>32</v>
      </c>
      <c r="G23" s="69" t="s">
        <v>21</v>
      </c>
      <c r="H23" s="70">
        <v>65000</v>
      </c>
      <c r="I23" s="71">
        <v>0</v>
      </c>
      <c r="J23" s="70">
        <v>65000</v>
      </c>
      <c r="K23" s="70">
        <v>1865.5</v>
      </c>
      <c r="L23" s="70">
        <v>15289.62</v>
      </c>
      <c r="M23" s="70">
        <v>1976</v>
      </c>
      <c r="N23" s="70">
        <v>0</v>
      </c>
      <c r="O23" s="70">
        <f t="shared" si="0"/>
        <v>19131.120000000003</v>
      </c>
      <c r="P23" s="72">
        <f>(J23-O23)</f>
        <v>45868.88</v>
      </c>
    </row>
    <row r="24" spans="1:16" ht="24" customHeight="1" x14ac:dyDescent="0.25">
      <c r="A24"/>
      <c r="B24" s="147">
        <v>9</v>
      </c>
      <c r="C24" s="79" t="s">
        <v>470</v>
      </c>
      <c r="D24" s="79" t="s">
        <v>484</v>
      </c>
      <c r="E24" s="79" t="s">
        <v>59</v>
      </c>
      <c r="F24" s="79" t="s">
        <v>32</v>
      </c>
      <c r="G24" s="80" t="s">
        <v>21</v>
      </c>
      <c r="H24" s="81">
        <v>16000</v>
      </c>
      <c r="I24" s="82">
        <v>0</v>
      </c>
      <c r="J24" s="81">
        <v>16000</v>
      </c>
      <c r="K24" s="81">
        <v>459.2</v>
      </c>
      <c r="L24" s="81">
        <v>0</v>
      </c>
      <c r="M24" s="81">
        <v>486.4</v>
      </c>
      <c r="N24" s="81">
        <v>0</v>
      </c>
      <c r="O24" s="81">
        <v>945.6</v>
      </c>
      <c r="P24" s="81">
        <v>15054.4</v>
      </c>
    </row>
    <row r="25" spans="1:16" ht="24" customHeight="1" x14ac:dyDescent="0.25">
      <c r="A25"/>
      <c r="B25" s="155">
        <v>10</v>
      </c>
      <c r="C25" s="68" t="s">
        <v>68</v>
      </c>
      <c r="D25" s="68" t="s">
        <v>485</v>
      </c>
      <c r="E25" s="68" t="s">
        <v>476</v>
      </c>
      <c r="F25" s="68" t="s">
        <v>32</v>
      </c>
      <c r="G25" s="69" t="s">
        <v>24</v>
      </c>
      <c r="H25" s="70">
        <v>25000</v>
      </c>
      <c r="I25" s="71">
        <v>0</v>
      </c>
      <c r="J25" s="70">
        <v>25000</v>
      </c>
      <c r="K25" s="70">
        <v>717.5</v>
      </c>
      <c r="L25" s="70">
        <v>3899.15</v>
      </c>
      <c r="M25" s="70">
        <v>760</v>
      </c>
      <c r="N25" s="70">
        <v>0</v>
      </c>
      <c r="O25" s="70">
        <v>5376.65</v>
      </c>
      <c r="P25" s="70">
        <v>19623.349999999999</v>
      </c>
    </row>
    <row r="26" spans="1:16" ht="24" customHeight="1" x14ac:dyDescent="0.25">
      <c r="A26"/>
      <c r="B26" s="148">
        <v>11</v>
      </c>
      <c r="C26" s="149" t="s">
        <v>471</v>
      </c>
      <c r="D26" s="149" t="s">
        <v>486</v>
      </c>
      <c r="E26" s="149" t="s">
        <v>125</v>
      </c>
      <c r="F26" s="149" t="s">
        <v>32</v>
      </c>
      <c r="G26" s="150" t="s">
        <v>21</v>
      </c>
      <c r="H26" s="151">
        <v>25000</v>
      </c>
      <c r="I26" s="152">
        <v>0</v>
      </c>
      <c r="J26" s="151">
        <v>25000</v>
      </c>
      <c r="K26" s="151">
        <v>717.5</v>
      </c>
      <c r="L26" s="151">
        <v>1276.7539999999999</v>
      </c>
      <c r="M26" s="151">
        <v>760</v>
      </c>
      <c r="N26" s="151">
        <v>0</v>
      </c>
      <c r="O26" s="151">
        <v>2754.25</v>
      </c>
      <c r="P26" s="151">
        <v>22245.75</v>
      </c>
    </row>
    <row r="27" spans="1:16" ht="24" customHeight="1" x14ac:dyDescent="0.25">
      <c r="A27"/>
      <c r="B27" s="155">
        <v>12</v>
      </c>
      <c r="C27" s="68" t="s">
        <v>150</v>
      </c>
      <c r="D27" s="68" t="s">
        <v>487</v>
      </c>
      <c r="E27" s="68" t="s">
        <v>488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676.31</v>
      </c>
      <c r="M27" s="70">
        <v>760</v>
      </c>
      <c r="N27" s="70">
        <v>0</v>
      </c>
      <c r="O27" s="70">
        <v>2153.81</v>
      </c>
      <c r="P27" s="70">
        <v>22846.19</v>
      </c>
    </row>
    <row r="28" spans="1:16" ht="24" customHeight="1" x14ac:dyDescent="0.25">
      <c r="A28"/>
      <c r="B28" s="67">
        <v>13</v>
      </c>
      <c r="C28" s="68" t="s">
        <v>128</v>
      </c>
      <c r="D28" s="68" t="s">
        <v>486</v>
      </c>
      <c r="E28" s="68" t="s">
        <v>472</v>
      </c>
      <c r="F28" s="68" t="s">
        <v>29</v>
      </c>
      <c r="G28" s="69" t="s">
        <v>24</v>
      </c>
      <c r="H28" s="70">
        <v>60000</v>
      </c>
      <c r="I28" s="71">
        <v>0</v>
      </c>
      <c r="J28" s="70">
        <v>60000</v>
      </c>
      <c r="K28" s="70">
        <v>1722</v>
      </c>
      <c r="L28" s="70">
        <v>12133.16</v>
      </c>
      <c r="M28" s="70">
        <v>1824</v>
      </c>
      <c r="N28" s="70">
        <v>0</v>
      </c>
      <c r="O28" s="70">
        <v>15679.16</v>
      </c>
      <c r="P28" s="70">
        <v>44320.84</v>
      </c>
    </row>
    <row r="29" spans="1:16" ht="29.5" customHeight="1" thickBot="1" x14ac:dyDescent="0.3">
      <c r="A29"/>
      <c r="B29" s="67">
        <v>14</v>
      </c>
      <c r="C29" s="73" t="s">
        <v>355</v>
      </c>
      <c r="D29" s="73" t="s">
        <v>396</v>
      </c>
      <c r="E29" s="73" t="s">
        <v>157</v>
      </c>
      <c r="F29" s="73" t="s">
        <v>32</v>
      </c>
      <c r="G29" s="74" t="s">
        <v>21</v>
      </c>
      <c r="H29" s="75">
        <v>35000</v>
      </c>
      <c r="I29" s="76">
        <v>0</v>
      </c>
      <c r="J29" s="75">
        <v>35000</v>
      </c>
      <c r="K29" s="75">
        <v>1004.5</v>
      </c>
      <c r="L29" s="75">
        <v>5368.48</v>
      </c>
      <c r="M29" s="75">
        <v>1064</v>
      </c>
      <c r="N29" s="75">
        <v>0</v>
      </c>
      <c r="O29" s="75">
        <v>7436.98</v>
      </c>
      <c r="P29" s="77">
        <f>(J29-O29)</f>
        <v>27563.02</v>
      </c>
    </row>
    <row r="30" spans="1:16" ht="24" customHeight="1" thickBot="1" x14ac:dyDescent="0.3">
      <c r="B30" s="169" t="s">
        <v>176</v>
      </c>
      <c r="C30" s="170"/>
      <c r="D30" s="170"/>
      <c r="E30" s="170"/>
      <c r="F30" s="170"/>
      <c r="G30" s="171"/>
      <c r="H30" s="44">
        <f t="shared" ref="H30:P30" si="2">SUM(H16:H29)</f>
        <v>588000</v>
      </c>
      <c r="I30" s="44">
        <f t="shared" si="2"/>
        <v>0</v>
      </c>
      <c r="J30" s="44">
        <f t="shared" si="2"/>
        <v>588000</v>
      </c>
      <c r="K30" s="44">
        <f t="shared" si="2"/>
        <v>16875.600000000002</v>
      </c>
      <c r="L30" s="44">
        <f t="shared" si="2"/>
        <v>102769.234</v>
      </c>
      <c r="M30" s="44">
        <f t="shared" si="2"/>
        <v>17875.199999999997</v>
      </c>
      <c r="N30" s="44">
        <f t="shared" si="2"/>
        <v>0</v>
      </c>
      <c r="O30" s="44">
        <f t="shared" si="2"/>
        <v>137520.03</v>
      </c>
      <c r="P30" s="45">
        <f t="shared" si="2"/>
        <v>450479.97</v>
      </c>
    </row>
    <row r="33" spans="4:16" ht="14" x14ac:dyDescent="0.3">
      <c r="D33" s="8" t="s">
        <v>177</v>
      </c>
      <c r="F33" s="156" t="s">
        <v>178</v>
      </c>
      <c r="G33" s="156"/>
      <c r="L33" s="156" t="s">
        <v>178</v>
      </c>
      <c r="M33" s="156"/>
      <c r="N33" s="156"/>
    </row>
    <row r="34" spans="4:16" ht="14" x14ac:dyDescent="0.3">
      <c r="E34" s="9"/>
      <c r="F34" s="8"/>
      <c r="K34" s="9"/>
      <c r="L34" s="9"/>
      <c r="M34" s="9"/>
      <c r="N34" s="9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D36" s="11"/>
      <c r="E36" s="9"/>
      <c r="F36" s="12"/>
      <c r="G36" s="13"/>
      <c r="H36" s="10"/>
      <c r="K36" s="9"/>
      <c r="L36" s="167"/>
      <c r="M36" s="167"/>
      <c r="N36" s="167"/>
      <c r="O36" s="9"/>
      <c r="P36" s="9"/>
    </row>
    <row r="37" spans="4:16" ht="14" x14ac:dyDescent="0.3">
      <c r="D37" s="8" t="s">
        <v>192</v>
      </c>
      <c r="E37" s="9"/>
      <c r="F37" s="168" t="s">
        <v>193</v>
      </c>
      <c r="G37" s="168"/>
      <c r="H37" s="10"/>
      <c r="K37" s="9"/>
      <c r="L37" s="156" t="s">
        <v>194</v>
      </c>
      <c r="M37" s="156"/>
      <c r="N37" s="156"/>
      <c r="O37" s="9"/>
      <c r="P37" s="9"/>
    </row>
    <row r="38" spans="4:16" ht="14" x14ac:dyDescent="0.3">
      <c r="E38" s="9"/>
      <c r="F38" s="8"/>
      <c r="K38" s="9"/>
      <c r="L38" s="9"/>
      <c r="M38" s="9"/>
      <c r="N38" s="9"/>
    </row>
    <row r="39" spans="4:16" ht="14" x14ac:dyDescent="0.3">
      <c r="E39" s="9"/>
      <c r="F39" s="8"/>
      <c r="K39" s="9"/>
      <c r="L39" s="9"/>
      <c r="M39" s="9"/>
      <c r="N39" s="9"/>
    </row>
    <row r="40" spans="4:16" x14ac:dyDescent="0.25">
      <c r="G40" s="2"/>
    </row>
  </sheetData>
  <mergeCells count="9">
    <mergeCell ref="L36:N36"/>
    <mergeCell ref="F37:G37"/>
    <mergeCell ref="L37:N37"/>
    <mergeCell ref="B11:P11"/>
    <mergeCell ref="B12:P12"/>
    <mergeCell ref="B13:P13"/>
    <mergeCell ref="B30:G30"/>
    <mergeCell ref="F33:G33"/>
    <mergeCell ref="L33:N33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90"/>
  <sheetViews>
    <sheetView topLeftCell="A19" zoomScale="74" zoomScaleNormal="74" zoomScaleSheetLayoutView="78" workbookViewId="0">
      <selection activeCell="C24" sqref="C24"/>
    </sheetView>
  </sheetViews>
  <sheetFormatPr baseColWidth="10" defaultColWidth="11.54296875" defaultRowHeight="16.5" x14ac:dyDescent="0.35"/>
  <cols>
    <col min="1" max="1" width="11.54296875" style="140"/>
    <col min="2" max="2" width="6.7265625" style="140" customWidth="1"/>
    <col min="3" max="3" width="56.26953125" style="140" customWidth="1"/>
    <col min="4" max="4" width="82.81640625" style="140" customWidth="1"/>
    <col min="5" max="5" width="73.1796875" style="140" customWidth="1"/>
    <col min="6" max="6" width="42.7265625" style="140" customWidth="1"/>
    <col min="7" max="7" width="17.7265625" style="140" customWidth="1"/>
    <col min="8" max="8" width="15.81640625" style="140" customWidth="1"/>
    <col min="9" max="9" width="16.7265625" style="140" customWidth="1"/>
    <col min="10" max="10" width="25" style="140" customWidth="1"/>
    <col min="11" max="11" width="15.26953125" style="140" customWidth="1"/>
    <col min="12" max="12" width="19.1796875" style="140" bestFit="1" customWidth="1"/>
    <col min="13" max="13" width="14.26953125" style="140" bestFit="1" customWidth="1"/>
    <col min="14" max="14" width="14.54296875" style="140" bestFit="1" customWidth="1"/>
    <col min="15" max="15" width="14.54296875" style="140" customWidth="1"/>
    <col min="16" max="16" width="17.81640625" style="140" customWidth="1"/>
    <col min="17" max="17" width="15.54296875" style="140" customWidth="1"/>
    <col min="18" max="18" width="16.7265625" style="140" customWidth="1"/>
    <col min="19" max="19" width="11.54296875" style="140"/>
    <col min="20" max="20" width="14.54296875" style="140" customWidth="1"/>
    <col min="21" max="21" width="13" style="140" bestFit="1" customWidth="1"/>
    <col min="22" max="16384" width="11.54296875" style="140"/>
  </cols>
  <sheetData>
    <row r="7" spans="1:82" x14ac:dyDescent="0.35">
      <c r="T7" s="141"/>
    </row>
    <row r="8" spans="1:82" x14ac:dyDescent="0.35">
      <c r="A8" s="172" t="s">
        <v>0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T8" s="141"/>
    </row>
    <row r="9" spans="1:82" ht="22" customHeight="1" x14ac:dyDescent="0.35">
      <c r="B9" s="172" t="s">
        <v>547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</row>
    <row r="10" spans="1:82" s="142" customFormat="1" ht="25.5" customHeight="1" x14ac:dyDescent="0.35">
      <c r="B10" s="125" t="s">
        <v>180</v>
      </c>
      <c r="C10" s="126" t="s">
        <v>3</v>
      </c>
      <c r="D10" s="127" t="s">
        <v>386</v>
      </c>
      <c r="E10" s="128" t="s">
        <v>5</v>
      </c>
      <c r="F10" s="126" t="s">
        <v>6</v>
      </c>
      <c r="G10" s="126" t="s">
        <v>437</v>
      </c>
      <c r="H10" s="126" t="s">
        <v>197</v>
      </c>
      <c r="I10" s="126" t="s">
        <v>198</v>
      </c>
      <c r="J10" s="126" t="s">
        <v>182</v>
      </c>
      <c r="K10" s="126" t="s">
        <v>343</v>
      </c>
      <c r="L10" s="126" t="s">
        <v>348</v>
      </c>
      <c r="M10" s="126" t="s">
        <v>11</v>
      </c>
      <c r="N10" s="126" t="s">
        <v>12</v>
      </c>
      <c r="O10" s="126" t="s">
        <v>13</v>
      </c>
      <c r="P10" s="126" t="s">
        <v>345</v>
      </c>
      <c r="Q10" s="126" t="s">
        <v>346</v>
      </c>
      <c r="R10" s="127" t="s">
        <v>183</v>
      </c>
      <c r="S10" s="140"/>
      <c r="T10" s="143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</row>
    <row r="11" spans="1:82" s="142" customFormat="1" ht="30" customHeight="1" x14ac:dyDescent="0.35">
      <c r="B11" s="129">
        <v>1</v>
      </c>
      <c r="C11" s="130" t="s">
        <v>199</v>
      </c>
      <c r="D11" s="130" t="s">
        <v>387</v>
      </c>
      <c r="E11" s="130" t="s">
        <v>412</v>
      </c>
      <c r="F11" s="131" t="s">
        <v>200</v>
      </c>
      <c r="G11" s="132" t="s">
        <v>21</v>
      </c>
      <c r="H11" s="133">
        <v>45717</v>
      </c>
      <c r="I11" s="133">
        <v>45901</v>
      </c>
      <c r="J11" s="134">
        <v>80000</v>
      </c>
      <c r="K11" s="134">
        <v>0</v>
      </c>
      <c r="L11" s="134">
        <v>80000</v>
      </c>
      <c r="M11" s="134">
        <v>2296</v>
      </c>
      <c r="N11" s="134">
        <v>7400.87</v>
      </c>
      <c r="O11" s="134">
        <v>2432</v>
      </c>
      <c r="P11" s="134">
        <v>335</v>
      </c>
      <c r="Q11" s="134">
        <f>SUM(M11:P11)</f>
        <v>12463.869999999999</v>
      </c>
      <c r="R11" s="134">
        <f>(L11-Q11)</f>
        <v>67536.13</v>
      </c>
      <c r="S11" s="140"/>
      <c r="T11" s="144"/>
      <c r="U11" s="144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</row>
    <row r="12" spans="1:82" s="142" customFormat="1" ht="30" customHeight="1" x14ac:dyDescent="0.35">
      <c r="B12" s="129">
        <v>2</v>
      </c>
      <c r="C12" s="130" t="s">
        <v>201</v>
      </c>
      <c r="D12" s="130" t="s">
        <v>399</v>
      </c>
      <c r="E12" s="130" t="s">
        <v>401</v>
      </c>
      <c r="F12" s="131" t="s">
        <v>200</v>
      </c>
      <c r="G12" s="132" t="s">
        <v>24</v>
      </c>
      <c r="H12" s="133">
        <v>45717</v>
      </c>
      <c r="I12" s="133">
        <v>45901</v>
      </c>
      <c r="J12" s="134">
        <v>175000</v>
      </c>
      <c r="K12" s="134">
        <v>0</v>
      </c>
      <c r="L12" s="134">
        <v>175000</v>
      </c>
      <c r="M12" s="134">
        <v>5022.5</v>
      </c>
      <c r="N12" s="134">
        <v>29747.24</v>
      </c>
      <c r="O12" s="134">
        <v>5320</v>
      </c>
      <c r="P12" s="134">
        <v>625</v>
      </c>
      <c r="Q12" s="134">
        <f>SUM(M12:P12)</f>
        <v>40714.740000000005</v>
      </c>
      <c r="R12" s="134">
        <f t="shared" ref="R12:R80" si="0">(L12-Q12)</f>
        <v>134285.26</v>
      </c>
      <c r="S12" s="140"/>
      <c r="T12" s="144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</row>
    <row r="13" spans="1:82" s="142" customFormat="1" ht="30" customHeight="1" x14ac:dyDescent="0.35">
      <c r="B13" s="129">
        <v>3</v>
      </c>
      <c r="C13" s="130" t="s">
        <v>354</v>
      </c>
      <c r="D13" s="130" t="s">
        <v>399</v>
      </c>
      <c r="E13" s="130" t="s">
        <v>553</v>
      </c>
      <c r="F13" s="131" t="s">
        <v>200</v>
      </c>
      <c r="G13" s="132" t="s">
        <v>24</v>
      </c>
      <c r="H13" s="133" t="s">
        <v>552</v>
      </c>
      <c r="I13" s="133">
        <v>45962</v>
      </c>
      <c r="J13" s="134">
        <v>65000</v>
      </c>
      <c r="K13" s="134">
        <v>0</v>
      </c>
      <c r="L13" s="134">
        <v>65000</v>
      </c>
      <c r="M13" s="134">
        <v>1865.5</v>
      </c>
      <c r="N13" s="134">
        <v>2382.5700000000002</v>
      </c>
      <c r="O13" s="134">
        <v>1976</v>
      </c>
      <c r="P13" s="134">
        <v>275</v>
      </c>
      <c r="Q13" s="134">
        <f>SUM(M13:P13)</f>
        <v>6499.07</v>
      </c>
      <c r="R13" s="134">
        <f>(L13-Q13)</f>
        <v>58500.93</v>
      </c>
      <c r="S13" s="140"/>
      <c r="T13" s="141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</row>
    <row r="14" spans="1:82" s="142" customFormat="1" ht="30" customHeight="1" x14ac:dyDescent="0.35">
      <c r="B14" s="129">
        <v>4</v>
      </c>
      <c r="C14" s="130" t="s">
        <v>202</v>
      </c>
      <c r="D14" s="130" t="s">
        <v>447</v>
      </c>
      <c r="E14" s="130" t="s">
        <v>419</v>
      </c>
      <c r="F14" s="131" t="s">
        <v>200</v>
      </c>
      <c r="G14" s="132" t="s">
        <v>24</v>
      </c>
      <c r="H14" s="133">
        <v>45717</v>
      </c>
      <c r="I14" s="133">
        <v>45901</v>
      </c>
      <c r="J14" s="134">
        <v>130000</v>
      </c>
      <c r="K14" s="134">
        <v>0</v>
      </c>
      <c r="L14" s="134">
        <v>130000</v>
      </c>
      <c r="M14" s="134">
        <v>3731</v>
      </c>
      <c r="N14" s="134">
        <v>18733.25</v>
      </c>
      <c r="O14" s="134">
        <v>3952</v>
      </c>
      <c r="P14" s="134">
        <v>1740.46</v>
      </c>
      <c r="Q14" s="134">
        <f t="shared" ref="Q14:Q79" si="1">SUM(M14:P14)</f>
        <v>28156.71</v>
      </c>
      <c r="R14" s="134">
        <f t="shared" si="0"/>
        <v>101843.29000000001</v>
      </c>
      <c r="S14" s="140"/>
      <c r="T14" s="141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</row>
    <row r="15" spans="1:82" s="142" customFormat="1" ht="30" customHeight="1" x14ac:dyDescent="0.35">
      <c r="B15" s="129">
        <v>5</v>
      </c>
      <c r="C15" s="130" t="s">
        <v>203</v>
      </c>
      <c r="D15" s="130" t="s">
        <v>449</v>
      </c>
      <c r="E15" s="130" t="s">
        <v>404</v>
      </c>
      <c r="F15" s="131" t="s">
        <v>200</v>
      </c>
      <c r="G15" s="132" t="s">
        <v>24</v>
      </c>
      <c r="H15" s="133" t="s">
        <v>536</v>
      </c>
      <c r="I15" s="133" t="s">
        <v>537</v>
      </c>
      <c r="J15" s="134">
        <v>130000</v>
      </c>
      <c r="K15" s="134">
        <v>0</v>
      </c>
      <c r="L15" s="134">
        <v>130000</v>
      </c>
      <c r="M15" s="134">
        <v>3731</v>
      </c>
      <c r="N15" s="134">
        <v>19162.12</v>
      </c>
      <c r="O15" s="134">
        <v>3952</v>
      </c>
      <c r="P15" s="134">
        <v>525</v>
      </c>
      <c r="Q15" s="134">
        <f t="shared" si="1"/>
        <v>27370.12</v>
      </c>
      <c r="R15" s="134">
        <f t="shared" si="0"/>
        <v>102629.88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</row>
    <row r="16" spans="1:82" s="142" customFormat="1" ht="30" customHeight="1" x14ac:dyDescent="0.35">
      <c r="B16" s="129">
        <v>6</v>
      </c>
      <c r="C16" s="130" t="s">
        <v>204</v>
      </c>
      <c r="D16" s="130" t="s">
        <v>449</v>
      </c>
      <c r="E16" s="130" t="s">
        <v>524</v>
      </c>
      <c r="F16" s="131" t="s">
        <v>200</v>
      </c>
      <c r="G16" s="132" t="s">
        <v>21</v>
      </c>
      <c r="H16" s="133">
        <v>45536</v>
      </c>
      <c r="I16" s="133">
        <v>45901</v>
      </c>
      <c r="J16" s="134">
        <v>65000</v>
      </c>
      <c r="K16" s="134">
        <v>0</v>
      </c>
      <c r="L16" s="134">
        <v>65000</v>
      </c>
      <c r="M16" s="134">
        <v>1865.5</v>
      </c>
      <c r="N16" s="134">
        <v>3860.28</v>
      </c>
      <c r="O16" s="134">
        <v>1976</v>
      </c>
      <c r="P16" s="134">
        <v>325</v>
      </c>
      <c r="Q16" s="134">
        <f t="shared" si="1"/>
        <v>8026.7800000000007</v>
      </c>
      <c r="R16" s="134">
        <f>(L16-Q16)</f>
        <v>56973.22</v>
      </c>
      <c r="S16" s="140"/>
      <c r="T16" s="141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</row>
    <row r="17" spans="2:82" s="142" customFormat="1" ht="30" customHeight="1" x14ac:dyDescent="0.35">
      <c r="B17" s="129">
        <v>7</v>
      </c>
      <c r="C17" s="130" t="s">
        <v>531</v>
      </c>
      <c r="D17" s="130" t="s">
        <v>448</v>
      </c>
      <c r="E17" s="130" t="s">
        <v>532</v>
      </c>
      <c r="F17" s="131" t="s">
        <v>200</v>
      </c>
      <c r="G17" s="132" t="s">
        <v>21</v>
      </c>
      <c r="H17" s="135">
        <v>45658</v>
      </c>
      <c r="I17" s="135">
        <v>45809</v>
      </c>
      <c r="J17" s="136">
        <v>130000</v>
      </c>
      <c r="K17" s="136">
        <v>0</v>
      </c>
      <c r="L17" s="136">
        <v>130000</v>
      </c>
      <c r="M17" s="136">
        <v>3731</v>
      </c>
      <c r="N17" s="136">
        <v>19162.12</v>
      </c>
      <c r="O17" s="136">
        <v>3952</v>
      </c>
      <c r="P17" s="136">
        <v>525</v>
      </c>
      <c r="Q17" s="136">
        <f>SUM(M17:P17)</f>
        <v>27370.12</v>
      </c>
      <c r="R17" s="136">
        <f>(L17-Q17)</f>
        <v>102629.88</v>
      </c>
      <c r="S17" s="140"/>
      <c r="T17" s="141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</row>
    <row r="18" spans="2:82" s="142" customFormat="1" ht="30" customHeight="1" x14ac:dyDescent="0.35">
      <c r="B18" s="129">
        <v>8</v>
      </c>
      <c r="C18" s="130" t="s">
        <v>528</v>
      </c>
      <c r="D18" s="130" t="s">
        <v>448</v>
      </c>
      <c r="E18" s="130" t="s">
        <v>336</v>
      </c>
      <c r="F18" s="131" t="s">
        <v>200</v>
      </c>
      <c r="G18" s="132" t="s">
        <v>21</v>
      </c>
      <c r="H18" s="135">
        <v>45627</v>
      </c>
      <c r="I18" s="135">
        <v>45778</v>
      </c>
      <c r="J18" s="136">
        <v>60000</v>
      </c>
      <c r="K18" s="136">
        <v>0</v>
      </c>
      <c r="L18" s="136">
        <v>60000</v>
      </c>
      <c r="M18" s="136">
        <v>1722</v>
      </c>
      <c r="N18" s="136">
        <v>3013.07</v>
      </c>
      <c r="O18" s="136">
        <v>1824</v>
      </c>
      <c r="P18" s="136">
        <v>425</v>
      </c>
      <c r="Q18" s="136">
        <v>6984.07</v>
      </c>
      <c r="R18" s="136">
        <v>53015.93</v>
      </c>
      <c r="S18" s="140"/>
      <c r="T18" s="141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</row>
    <row r="19" spans="2:82" s="142" customFormat="1" ht="30" customHeight="1" x14ac:dyDescent="0.35">
      <c r="B19" s="129">
        <v>9</v>
      </c>
      <c r="C19" s="130" t="s">
        <v>357</v>
      </c>
      <c r="D19" s="130" t="s">
        <v>449</v>
      </c>
      <c r="E19" s="130" t="s">
        <v>526</v>
      </c>
      <c r="F19" s="131" t="s">
        <v>200</v>
      </c>
      <c r="G19" s="132" t="s">
        <v>21</v>
      </c>
      <c r="H19" s="133">
        <v>45717</v>
      </c>
      <c r="I19" s="133">
        <v>45901</v>
      </c>
      <c r="J19" s="134">
        <v>51000</v>
      </c>
      <c r="K19" s="134">
        <v>0</v>
      </c>
      <c r="L19" s="134">
        <v>51000</v>
      </c>
      <c r="M19" s="134">
        <v>1463.7</v>
      </c>
      <c r="N19" s="134">
        <v>0</v>
      </c>
      <c r="O19" s="134">
        <v>1550.4</v>
      </c>
      <c r="P19" s="134">
        <v>275</v>
      </c>
      <c r="Q19" s="134">
        <v>3289.1</v>
      </c>
      <c r="R19" s="134">
        <v>47710.9</v>
      </c>
      <c r="S19" s="140"/>
      <c r="T19" s="141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</row>
    <row r="20" spans="2:82" s="142" customFormat="1" ht="30" customHeight="1" x14ac:dyDescent="0.35">
      <c r="B20" s="129">
        <v>10</v>
      </c>
      <c r="C20" s="130" t="s">
        <v>358</v>
      </c>
      <c r="D20" s="130" t="s">
        <v>447</v>
      </c>
      <c r="E20" s="130" t="s">
        <v>405</v>
      </c>
      <c r="F20" s="131" t="s">
        <v>200</v>
      </c>
      <c r="G20" s="132" t="s">
        <v>24</v>
      </c>
      <c r="H20" s="133">
        <v>45717</v>
      </c>
      <c r="I20" s="133">
        <v>45901</v>
      </c>
      <c r="J20" s="134">
        <v>51000</v>
      </c>
      <c r="K20" s="134">
        <v>0</v>
      </c>
      <c r="L20" s="134">
        <v>51000</v>
      </c>
      <c r="M20" s="134">
        <v>1463.7</v>
      </c>
      <c r="N20" s="134">
        <v>0</v>
      </c>
      <c r="O20" s="134">
        <v>1550.4</v>
      </c>
      <c r="P20" s="134">
        <v>4600</v>
      </c>
      <c r="Q20" s="134">
        <f>SUM(M20:P20)</f>
        <v>7614.1</v>
      </c>
      <c r="R20" s="134">
        <f>(L20-Q20)</f>
        <v>43385.9</v>
      </c>
      <c r="S20" s="140"/>
      <c r="T20" s="141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</row>
    <row r="21" spans="2:82" s="142" customFormat="1" ht="30" customHeight="1" x14ac:dyDescent="0.35">
      <c r="B21" s="129">
        <v>11</v>
      </c>
      <c r="C21" s="130" t="s">
        <v>527</v>
      </c>
      <c r="D21" s="130" t="s">
        <v>447</v>
      </c>
      <c r="E21" s="130" t="s">
        <v>405</v>
      </c>
      <c r="F21" s="131" t="s">
        <v>200</v>
      </c>
      <c r="G21" s="132" t="s">
        <v>21</v>
      </c>
      <c r="H21" s="135">
        <v>45627</v>
      </c>
      <c r="I21" s="135">
        <v>45778</v>
      </c>
      <c r="J21" s="136">
        <v>51000</v>
      </c>
      <c r="K21" s="136">
        <v>0</v>
      </c>
      <c r="L21" s="136">
        <v>51000</v>
      </c>
      <c r="M21" s="136">
        <v>1463.7</v>
      </c>
      <c r="N21" s="136">
        <v>1693.2</v>
      </c>
      <c r="O21" s="136">
        <v>1550.4</v>
      </c>
      <c r="P21" s="136">
        <v>600</v>
      </c>
      <c r="Q21" s="136">
        <f>SUM(M21:P21)</f>
        <v>5307.3</v>
      </c>
      <c r="R21" s="136">
        <f>(L21-Q21)</f>
        <v>45692.7</v>
      </c>
      <c r="S21" s="140"/>
      <c r="T21" s="141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</row>
    <row r="22" spans="2:82" s="142" customFormat="1" ht="30" customHeight="1" x14ac:dyDescent="0.35">
      <c r="B22" s="129">
        <v>12</v>
      </c>
      <c r="C22" s="137" t="s">
        <v>504</v>
      </c>
      <c r="D22" s="130" t="s">
        <v>388</v>
      </c>
      <c r="E22" s="130" t="s">
        <v>205</v>
      </c>
      <c r="F22" s="131" t="s">
        <v>200</v>
      </c>
      <c r="G22" s="132" t="s">
        <v>21</v>
      </c>
      <c r="H22" s="133">
        <v>45717</v>
      </c>
      <c r="I22" s="133">
        <v>45901</v>
      </c>
      <c r="J22" s="134">
        <v>175000</v>
      </c>
      <c r="K22" s="134">
        <v>0</v>
      </c>
      <c r="L22" s="134">
        <v>175000</v>
      </c>
      <c r="M22" s="134">
        <v>5022.5</v>
      </c>
      <c r="N22" s="134">
        <v>29747.24</v>
      </c>
      <c r="O22" s="134">
        <v>5320</v>
      </c>
      <c r="P22" s="134">
        <v>25</v>
      </c>
      <c r="Q22" s="134">
        <f t="shared" si="1"/>
        <v>40114.740000000005</v>
      </c>
      <c r="R22" s="134">
        <f t="shared" si="0"/>
        <v>134885.26</v>
      </c>
      <c r="S22" s="140"/>
      <c r="T22" s="144"/>
      <c r="U22" s="144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</row>
    <row r="23" spans="2:82" s="142" customFormat="1" ht="30" customHeight="1" x14ac:dyDescent="0.35">
      <c r="B23" s="129">
        <v>13</v>
      </c>
      <c r="C23" s="130" t="s">
        <v>206</v>
      </c>
      <c r="D23" s="130" t="s">
        <v>451</v>
      </c>
      <c r="E23" s="130" t="s">
        <v>420</v>
      </c>
      <c r="F23" s="131" t="s">
        <v>200</v>
      </c>
      <c r="G23" s="132" t="s">
        <v>24</v>
      </c>
      <c r="H23" s="133">
        <v>45717</v>
      </c>
      <c r="I23" s="133">
        <v>45901</v>
      </c>
      <c r="J23" s="134">
        <v>130000</v>
      </c>
      <c r="K23" s="134">
        <v>0</v>
      </c>
      <c r="L23" s="134">
        <v>130000</v>
      </c>
      <c r="M23" s="134">
        <v>3731</v>
      </c>
      <c r="N23" s="134">
        <v>19162.12</v>
      </c>
      <c r="O23" s="134">
        <v>3952</v>
      </c>
      <c r="P23" s="134">
        <v>125</v>
      </c>
      <c r="Q23" s="134">
        <f t="shared" si="1"/>
        <v>26970.12</v>
      </c>
      <c r="R23" s="134">
        <f t="shared" si="0"/>
        <v>103029.88</v>
      </c>
      <c r="S23" s="140"/>
      <c r="T23" s="144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</row>
    <row r="24" spans="2:82" s="142" customFormat="1" ht="30" customHeight="1" x14ac:dyDescent="0.35">
      <c r="B24" s="129">
        <v>14</v>
      </c>
      <c r="C24" s="130" t="s">
        <v>207</v>
      </c>
      <c r="D24" s="130" t="s">
        <v>450</v>
      </c>
      <c r="E24" s="130" t="s">
        <v>415</v>
      </c>
      <c r="F24" s="131" t="s">
        <v>200</v>
      </c>
      <c r="G24" s="132" t="s">
        <v>21</v>
      </c>
      <c r="H24" s="133">
        <v>45717</v>
      </c>
      <c r="I24" s="133">
        <v>45901</v>
      </c>
      <c r="J24" s="134">
        <v>130000</v>
      </c>
      <c r="K24" s="134">
        <v>0</v>
      </c>
      <c r="L24" s="134">
        <v>130000</v>
      </c>
      <c r="M24" s="134">
        <v>3731</v>
      </c>
      <c r="N24" s="134">
        <v>19162.12</v>
      </c>
      <c r="O24" s="134">
        <v>3952</v>
      </c>
      <c r="P24" s="134">
        <v>2383.6999999999998</v>
      </c>
      <c r="Q24" s="134">
        <f t="shared" si="1"/>
        <v>29228.82</v>
      </c>
      <c r="R24" s="134">
        <f t="shared" si="0"/>
        <v>100771.18</v>
      </c>
      <c r="S24" s="140"/>
      <c r="T24" s="144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</row>
    <row r="25" spans="2:82" s="142" customFormat="1" ht="30" customHeight="1" x14ac:dyDescent="0.35">
      <c r="B25" s="129">
        <v>15</v>
      </c>
      <c r="C25" s="130" t="s">
        <v>518</v>
      </c>
      <c r="D25" s="130" t="s">
        <v>208</v>
      </c>
      <c r="E25" s="130" t="s">
        <v>413</v>
      </c>
      <c r="F25" s="131" t="s">
        <v>200</v>
      </c>
      <c r="G25" s="132" t="s">
        <v>21</v>
      </c>
      <c r="H25" s="133">
        <v>45717</v>
      </c>
      <c r="I25" s="133">
        <v>45901</v>
      </c>
      <c r="J25" s="134">
        <v>130000</v>
      </c>
      <c r="K25" s="134">
        <v>0</v>
      </c>
      <c r="L25" s="134">
        <v>130000</v>
      </c>
      <c r="M25" s="134">
        <v>3731</v>
      </c>
      <c r="N25" s="134">
        <v>18733.25</v>
      </c>
      <c r="O25" s="134">
        <v>3952</v>
      </c>
      <c r="P25" s="134">
        <v>5116.76</v>
      </c>
      <c r="Q25" s="134">
        <v>31533.01</v>
      </c>
      <c r="R25" s="134">
        <v>98466.99</v>
      </c>
      <c r="S25" s="140"/>
      <c r="T25" s="144"/>
      <c r="U25" s="141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</row>
    <row r="26" spans="2:82" s="142" customFormat="1" ht="30" customHeight="1" x14ac:dyDescent="0.35">
      <c r="B26" s="129">
        <v>16</v>
      </c>
      <c r="C26" s="130" t="s">
        <v>542</v>
      </c>
      <c r="D26" s="130" t="s">
        <v>208</v>
      </c>
      <c r="E26" s="130" t="s">
        <v>59</v>
      </c>
      <c r="F26" s="131" t="s">
        <v>200</v>
      </c>
      <c r="G26" s="132" t="s">
        <v>24</v>
      </c>
      <c r="H26" s="135">
        <v>45754</v>
      </c>
      <c r="I26" s="135">
        <v>45901</v>
      </c>
      <c r="J26" s="136">
        <v>51000</v>
      </c>
      <c r="K26" s="136">
        <v>0</v>
      </c>
      <c r="L26" s="136">
        <v>51000</v>
      </c>
      <c r="M26" s="136">
        <v>1463.7</v>
      </c>
      <c r="N26" s="136">
        <v>1995.14</v>
      </c>
      <c r="O26" s="136">
        <v>1550.4</v>
      </c>
      <c r="P26" s="136">
        <v>125</v>
      </c>
      <c r="Q26" s="136">
        <v>5134.24</v>
      </c>
      <c r="R26" s="136">
        <f>(L26-Q26)</f>
        <v>45865.760000000002</v>
      </c>
      <c r="S26" s="140"/>
      <c r="T26" s="144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</row>
    <row r="27" spans="2:82" s="142" customFormat="1" ht="30" customHeight="1" x14ac:dyDescent="0.35">
      <c r="B27" s="129">
        <v>17</v>
      </c>
      <c r="C27" s="130" t="s">
        <v>209</v>
      </c>
      <c r="D27" s="130" t="s">
        <v>427</v>
      </c>
      <c r="E27" s="130" t="s">
        <v>421</v>
      </c>
      <c r="F27" s="131" t="s">
        <v>200</v>
      </c>
      <c r="G27" s="132" t="s">
        <v>21</v>
      </c>
      <c r="H27" s="133">
        <v>45717</v>
      </c>
      <c r="I27" s="133">
        <v>45901</v>
      </c>
      <c r="J27" s="134">
        <v>130000</v>
      </c>
      <c r="K27" s="134">
        <v>0</v>
      </c>
      <c r="L27" s="134">
        <v>130000</v>
      </c>
      <c r="M27" s="134">
        <v>3731</v>
      </c>
      <c r="N27" s="134">
        <v>18733.25</v>
      </c>
      <c r="O27" s="134">
        <v>3952</v>
      </c>
      <c r="P27" s="134">
        <v>2340.46</v>
      </c>
      <c r="Q27" s="134">
        <v>28756.71</v>
      </c>
      <c r="R27" s="134">
        <v>101243.29</v>
      </c>
      <c r="S27" s="140"/>
      <c r="T27" s="141"/>
      <c r="U27" s="141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</row>
    <row r="28" spans="2:82" s="142" customFormat="1" ht="30" customHeight="1" x14ac:dyDescent="0.35">
      <c r="B28" s="129">
        <v>18</v>
      </c>
      <c r="C28" s="130" t="s">
        <v>210</v>
      </c>
      <c r="D28" s="130" t="s">
        <v>55</v>
      </c>
      <c r="E28" s="130" t="s">
        <v>332</v>
      </c>
      <c r="F28" s="131" t="s">
        <v>200</v>
      </c>
      <c r="G28" s="132" t="s">
        <v>21</v>
      </c>
      <c r="H28" s="133">
        <v>45717</v>
      </c>
      <c r="I28" s="133" t="s">
        <v>538</v>
      </c>
      <c r="J28" s="134">
        <v>175000</v>
      </c>
      <c r="K28" s="134">
        <v>0</v>
      </c>
      <c r="L28" s="134">
        <v>175000</v>
      </c>
      <c r="M28" s="134">
        <v>5022.5</v>
      </c>
      <c r="N28" s="134">
        <v>29747.24</v>
      </c>
      <c r="O28" s="134">
        <v>5320</v>
      </c>
      <c r="P28" s="134">
        <v>25</v>
      </c>
      <c r="Q28" s="134">
        <f t="shared" si="1"/>
        <v>40114.740000000005</v>
      </c>
      <c r="R28" s="134">
        <f t="shared" si="0"/>
        <v>134885.26</v>
      </c>
      <c r="S28" s="140"/>
      <c r="T28" s="141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</row>
    <row r="29" spans="2:82" s="142" customFormat="1" ht="30" customHeight="1" x14ac:dyDescent="0.35">
      <c r="B29" s="129">
        <v>19</v>
      </c>
      <c r="C29" s="130" t="s">
        <v>360</v>
      </c>
      <c r="D29" s="130" t="s">
        <v>427</v>
      </c>
      <c r="E29" s="130" t="s">
        <v>56</v>
      </c>
      <c r="F29" s="131" t="s">
        <v>200</v>
      </c>
      <c r="G29" s="132" t="s">
        <v>24</v>
      </c>
      <c r="H29" s="133">
        <v>45717</v>
      </c>
      <c r="I29" s="133">
        <v>45901</v>
      </c>
      <c r="J29" s="134">
        <v>65000</v>
      </c>
      <c r="K29" s="134">
        <v>0</v>
      </c>
      <c r="L29" s="134">
        <v>65000</v>
      </c>
      <c r="M29" s="134">
        <v>1865.5</v>
      </c>
      <c r="N29" s="134">
        <v>3860.27</v>
      </c>
      <c r="O29" s="134">
        <v>1976</v>
      </c>
      <c r="P29" s="134">
        <v>125</v>
      </c>
      <c r="Q29" s="134">
        <f>SUM(M29:P29)</f>
        <v>7826.77</v>
      </c>
      <c r="R29" s="134">
        <f>(L29-Q29)</f>
        <v>57173.229999999996</v>
      </c>
      <c r="S29" s="140"/>
      <c r="T29" s="144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</row>
    <row r="30" spans="2:82" s="142" customFormat="1" ht="30" customHeight="1" x14ac:dyDescent="0.35">
      <c r="B30" s="129">
        <v>20</v>
      </c>
      <c r="C30" s="130" t="s">
        <v>211</v>
      </c>
      <c r="D30" s="130" t="s">
        <v>390</v>
      </c>
      <c r="E30" s="130" t="s">
        <v>212</v>
      </c>
      <c r="F30" s="131" t="s">
        <v>200</v>
      </c>
      <c r="G30" s="132" t="s">
        <v>21</v>
      </c>
      <c r="H30" s="133">
        <v>45717</v>
      </c>
      <c r="I30" s="133">
        <v>45901</v>
      </c>
      <c r="J30" s="134">
        <v>175000</v>
      </c>
      <c r="K30" s="134">
        <v>0</v>
      </c>
      <c r="L30" s="134">
        <v>175000</v>
      </c>
      <c r="M30" s="134">
        <v>5022.5</v>
      </c>
      <c r="N30" s="134">
        <v>29747.24</v>
      </c>
      <c r="O30" s="134">
        <v>5320</v>
      </c>
      <c r="P30" s="134">
        <v>2951.6</v>
      </c>
      <c r="Q30" s="134">
        <v>43041.34</v>
      </c>
      <c r="R30" s="134">
        <v>131958.66</v>
      </c>
      <c r="S30" s="140"/>
      <c r="T30" s="144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</row>
    <row r="31" spans="2:82" s="142" customFormat="1" ht="30" customHeight="1" x14ac:dyDescent="0.35">
      <c r="B31" s="129">
        <v>21</v>
      </c>
      <c r="C31" s="130" t="s">
        <v>213</v>
      </c>
      <c r="D31" s="130" t="s">
        <v>453</v>
      </c>
      <c r="E31" s="130" t="s">
        <v>302</v>
      </c>
      <c r="F31" s="131" t="s">
        <v>200</v>
      </c>
      <c r="G31" s="132" t="s">
        <v>24</v>
      </c>
      <c r="H31" s="133">
        <v>45717</v>
      </c>
      <c r="I31" s="133">
        <v>45901</v>
      </c>
      <c r="J31" s="134">
        <v>51000</v>
      </c>
      <c r="K31" s="134">
        <v>0</v>
      </c>
      <c r="L31" s="134">
        <v>51000</v>
      </c>
      <c r="M31" s="134">
        <v>1463.7</v>
      </c>
      <c r="N31" s="134">
        <v>0</v>
      </c>
      <c r="O31" s="134">
        <v>1550.4</v>
      </c>
      <c r="P31" s="134">
        <v>375</v>
      </c>
      <c r="Q31" s="134">
        <f t="shared" si="1"/>
        <v>3389.1000000000004</v>
      </c>
      <c r="R31" s="134">
        <f t="shared" si="0"/>
        <v>47610.9</v>
      </c>
      <c r="S31" s="140"/>
      <c r="T31" s="144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</row>
    <row r="32" spans="2:82" s="142" customFormat="1" ht="30" customHeight="1" x14ac:dyDescent="0.35">
      <c r="B32" s="129">
        <v>22</v>
      </c>
      <c r="C32" s="130" t="s">
        <v>214</v>
      </c>
      <c r="D32" s="130" t="s">
        <v>452</v>
      </c>
      <c r="E32" s="130" t="s">
        <v>215</v>
      </c>
      <c r="F32" s="131" t="s">
        <v>200</v>
      </c>
      <c r="G32" s="132" t="s">
        <v>21</v>
      </c>
      <c r="H32" s="133">
        <v>45717</v>
      </c>
      <c r="I32" s="133">
        <v>45901</v>
      </c>
      <c r="J32" s="134">
        <v>51000</v>
      </c>
      <c r="K32" s="134">
        <v>0</v>
      </c>
      <c r="L32" s="134">
        <v>51000</v>
      </c>
      <c r="M32" s="134">
        <v>1463.7</v>
      </c>
      <c r="N32" s="134">
        <v>0</v>
      </c>
      <c r="O32" s="134">
        <v>1550.4</v>
      </c>
      <c r="P32" s="134">
        <v>350</v>
      </c>
      <c r="Q32" s="134">
        <f t="shared" si="1"/>
        <v>3364.1000000000004</v>
      </c>
      <c r="R32" s="134">
        <f t="shared" si="0"/>
        <v>47635.9</v>
      </c>
      <c r="S32" s="140"/>
      <c r="T32" s="141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</row>
    <row r="33" spans="2:82" s="142" customFormat="1" ht="30" customHeight="1" x14ac:dyDescent="0.35">
      <c r="B33" s="129">
        <v>23</v>
      </c>
      <c r="C33" s="130" t="s">
        <v>468</v>
      </c>
      <c r="D33" s="130" t="s">
        <v>452</v>
      </c>
      <c r="E33" s="130" t="s">
        <v>469</v>
      </c>
      <c r="F33" s="131" t="s">
        <v>200</v>
      </c>
      <c r="G33" s="132" t="s">
        <v>21</v>
      </c>
      <c r="H33" s="135">
        <v>45717</v>
      </c>
      <c r="I33" s="135">
        <v>45901</v>
      </c>
      <c r="J33" s="134">
        <v>130000</v>
      </c>
      <c r="K33" s="134">
        <v>0</v>
      </c>
      <c r="L33" s="134">
        <v>130000</v>
      </c>
      <c r="M33" s="134">
        <v>3731</v>
      </c>
      <c r="N33" s="134">
        <v>19162.12</v>
      </c>
      <c r="O33" s="134">
        <v>3952</v>
      </c>
      <c r="P33" s="134">
        <v>9627.9</v>
      </c>
      <c r="Q33" s="134">
        <v>36473.019999999997</v>
      </c>
      <c r="R33" s="134">
        <v>93526.98</v>
      </c>
      <c r="S33" s="140"/>
      <c r="T33" s="141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</row>
    <row r="34" spans="2:82" s="142" customFormat="1" ht="30" customHeight="1" x14ac:dyDescent="0.35">
      <c r="B34" s="129">
        <v>24</v>
      </c>
      <c r="C34" s="130" t="s">
        <v>216</v>
      </c>
      <c r="D34" s="130" t="s">
        <v>453</v>
      </c>
      <c r="E34" s="130" t="s">
        <v>422</v>
      </c>
      <c r="F34" s="138" t="s">
        <v>200</v>
      </c>
      <c r="G34" s="132" t="s">
        <v>21</v>
      </c>
      <c r="H34" s="133">
        <v>45717</v>
      </c>
      <c r="I34" s="133">
        <v>45901</v>
      </c>
      <c r="J34" s="134">
        <v>85000</v>
      </c>
      <c r="K34" s="134">
        <v>0</v>
      </c>
      <c r="L34" s="134">
        <v>85000</v>
      </c>
      <c r="M34" s="134">
        <v>2439.5</v>
      </c>
      <c r="N34" s="134">
        <v>8576.99</v>
      </c>
      <c r="O34" s="134">
        <v>2584</v>
      </c>
      <c r="P34" s="134">
        <v>425</v>
      </c>
      <c r="Q34" s="134">
        <f t="shared" si="1"/>
        <v>14025.49</v>
      </c>
      <c r="R34" s="134">
        <f t="shared" si="0"/>
        <v>70974.509999999995</v>
      </c>
      <c r="S34" s="140"/>
      <c r="T34" s="141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</row>
    <row r="35" spans="2:82" ht="30" customHeight="1" x14ac:dyDescent="0.35">
      <c r="B35" s="129">
        <v>25</v>
      </c>
      <c r="C35" s="130" t="s">
        <v>505</v>
      </c>
      <c r="D35" s="130" t="s">
        <v>506</v>
      </c>
      <c r="E35" s="130" t="s">
        <v>507</v>
      </c>
      <c r="F35" s="131" t="s">
        <v>200</v>
      </c>
      <c r="G35" s="132" t="s">
        <v>24</v>
      </c>
      <c r="H35" s="135">
        <v>45505</v>
      </c>
      <c r="I35" s="135">
        <v>45658</v>
      </c>
      <c r="J35" s="134">
        <v>200000</v>
      </c>
      <c r="K35" s="134">
        <v>0</v>
      </c>
      <c r="L35" s="134">
        <v>200000</v>
      </c>
      <c r="M35" s="134">
        <v>5740</v>
      </c>
      <c r="N35" s="134">
        <v>35199</v>
      </c>
      <c r="O35" s="134">
        <v>6080</v>
      </c>
      <c r="P35" s="134">
        <v>2340.46</v>
      </c>
      <c r="Q35" s="134">
        <v>49359.46</v>
      </c>
      <c r="R35" s="134">
        <v>150640.54</v>
      </c>
      <c r="T35" s="141"/>
    </row>
    <row r="36" spans="2:82" ht="30" customHeight="1" x14ac:dyDescent="0.35">
      <c r="B36" s="129">
        <v>26</v>
      </c>
      <c r="C36" s="130" t="s">
        <v>218</v>
      </c>
      <c r="D36" s="130" t="s">
        <v>456</v>
      </c>
      <c r="E36" s="130" t="s">
        <v>219</v>
      </c>
      <c r="F36" s="131" t="s">
        <v>200</v>
      </c>
      <c r="G36" s="132" t="s">
        <v>24</v>
      </c>
      <c r="H36" s="133">
        <v>45717</v>
      </c>
      <c r="I36" s="133">
        <v>45901</v>
      </c>
      <c r="J36" s="134">
        <v>130000</v>
      </c>
      <c r="K36" s="134">
        <v>0</v>
      </c>
      <c r="L36" s="134">
        <v>130000</v>
      </c>
      <c r="M36" s="134">
        <v>3731</v>
      </c>
      <c r="N36" s="134">
        <v>19162.12</v>
      </c>
      <c r="O36" s="134">
        <v>3952</v>
      </c>
      <c r="P36" s="134">
        <v>525</v>
      </c>
      <c r="Q36" s="134">
        <f t="shared" si="1"/>
        <v>27370.12</v>
      </c>
      <c r="R36" s="134">
        <f t="shared" si="0"/>
        <v>102629.88</v>
      </c>
      <c r="T36" s="144"/>
    </row>
    <row r="37" spans="2:82" s="142" customFormat="1" ht="30" customHeight="1" x14ac:dyDescent="0.35">
      <c r="B37" s="129">
        <v>27</v>
      </c>
      <c r="C37" s="130" t="s">
        <v>223</v>
      </c>
      <c r="D37" s="130" t="s">
        <v>454</v>
      </c>
      <c r="E37" s="130" t="s">
        <v>423</v>
      </c>
      <c r="F37" s="131" t="s">
        <v>200</v>
      </c>
      <c r="G37" s="132" t="s">
        <v>24</v>
      </c>
      <c r="H37" s="133">
        <v>45717</v>
      </c>
      <c r="I37" s="133">
        <v>45901</v>
      </c>
      <c r="J37" s="134">
        <v>130000</v>
      </c>
      <c r="K37" s="134">
        <v>0</v>
      </c>
      <c r="L37" s="134">
        <v>130000</v>
      </c>
      <c r="M37" s="134">
        <v>3731</v>
      </c>
      <c r="N37" s="134">
        <v>18733.25</v>
      </c>
      <c r="O37" s="134">
        <v>3952</v>
      </c>
      <c r="P37" s="134">
        <v>1840.46</v>
      </c>
      <c r="Q37" s="134">
        <v>28256.71</v>
      </c>
      <c r="R37" s="134">
        <v>101743.29</v>
      </c>
      <c r="S37" s="140"/>
      <c r="T37" s="141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</row>
    <row r="38" spans="2:82" s="142" customFormat="1" ht="30" customHeight="1" x14ac:dyDescent="0.35">
      <c r="B38" s="129">
        <v>28</v>
      </c>
      <c r="C38" s="130" t="s">
        <v>554</v>
      </c>
      <c r="D38" s="130" t="s">
        <v>455</v>
      </c>
      <c r="E38" s="130" t="s">
        <v>555</v>
      </c>
      <c r="F38" s="131" t="s">
        <v>200</v>
      </c>
      <c r="G38" s="132" t="s">
        <v>21</v>
      </c>
      <c r="H38" s="135">
        <v>45717</v>
      </c>
      <c r="I38" s="135">
        <v>45901</v>
      </c>
      <c r="J38" s="136">
        <v>8666.67</v>
      </c>
      <c r="K38" s="136">
        <v>0</v>
      </c>
      <c r="L38" s="136">
        <v>8666.67</v>
      </c>
      <c r="M38" s="136">
        <v>248.73</v>
      </c>
      <c r="N38" s="136">
        <v>0</v>
      </c>
      <c r="O38" s="136">
        <v>263.47000000000003</v>
      </c>
      <c r="P38" s="136">
        <v>4514.16</v>
      </c>
      <c r="Q38" s="136">
        <v>5026.3599999999997</v>
      </c>
      <c r="R38" s="136">
        <f>(L38-Q38)</f>
        <v>3640.3100000000004</v>
      </c>
      <c r="S38" s="140"/>
      <c r="T38" s="141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</row>
    <row r="39" spans="2:82" s="142" customFormat="1" ht="30" customHeight="1" x14ac:dyDescent="0.35">
      <c r="B39" s="129">
        <v>29</v>
      </c>
      <c r="C39" s="130" t="s">
        <v>224</v>
      </c>
      <c r="D39" s="130" t="s">
        <v>455</v>
      </c>
      <c r="E39" s="130" t="s">
        <v>225</v>
      </c>
      <c r="F39" s="131" t="s">
        <v>200</v>
      </c>
      <c r="G39" s="132" t="s">
        <v>24</v>
      </c>
      <c r="H39" s="133">
        <v>45717</v>
      </c>
      <c r="I39" s="133">
        <v>45901</v>
      </c>
      <c r="J39" s="134">
        <v>70000</v>
      </c>
      <c r="K39" s="134">
        <v>0</v>
      </c>
      <c r="L39" s="134">
        <v>70000</v>
      </c>
      <c r="M39" s="134">
        <v>2009</v>
      </c>
      <c r="N39" s="134">
        <v>5368.48</v>
      </c>
      <c r="O39" s="134">
        <v>2128</v>
      </c>
      <c r="P39" s="134">
        <v>425</v>
      </c>
      <c r="Q39" s="134">
        <f t="shared" si="1"/>
        <v>9930.48</v>
      </c>
      <c r="R39" s="134">
        <f t="shared" si="0"/>
        <v>60069.520000000004</v>
      </c>
      <c r="S39" s="140"/>
      <c r="T39" s="141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</row>
    <row r="40" spans="2:82" s="142" customFormat="1" ht="30" customHeight="1" x14ac:dyDescent="0.35">
      <c r="B40" s="129">
        <v>30</v>
      </c>
      <c r="C40" s="130" t="s">
        <v>226</v>
      </c>
      <c r="D40" s="130" t="s">
        <v>456</v>
      </c>
      <c r="E40" s="130" t="s">
        <v>406</v>
      </c>
      <c r="F40" s="131" t="s">
        <v>200</v>
      </c>
      <c r="G40" s="132" t="s">
        <v>24</v>
      </c>
      <c r="H40" s="133">
        <v>45717</v>
      </c>
      <c r="I40" s="133">
        <v>45901</v>
      </c>
      <c r="J40" s="134">
        <v>51000</v>
      </c>
      <c r="K40" s="134">
        <v>0</v>
      </c>
      <c r="L40" s="134">
        <v>51000</v>
      </c>
      <c r="M40" s="134">
        <v>1463.7</v>
      </c>
      <c r="N40" s="134">
        <v>0</v>
      </c>
      <c r="O40" s="134">
        <v>1550.4</v>
      </c>
      <c r="P40" s="134">
        <v>125</v>
      </c>
      <c r="Q40" s="134">
        <f t="shared" si="1"/>
        <v>3139.1000000000004</v>
      </c>
      <c r="R40" s="134">
        <f t="shared" si="0"/>
        <v>47860.9</v>
      </c>
      <c r="S40" s="140"/>
      <c r="T40" s="141"/>
      <c r="U40" s="141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</row>
    <row r="41" spans="2:82" s="142" customFormat="1" ht="30" customHeight="1" x14ac:dyDescent="0.35">
      <c r="B41" s="129">
        <v>31</v>
      </c>
      <c r="C41" s="130" t="s">
        <v>227</v>
      </c>
      <c r="D41" s="130" t="s">
        <v>456</v>
      </c>
      <c r="E41" s="130" t="s">
        <v>363</v>
      </c>
      <c r="F41" s="131" t="s">
        <v>200</v>
      </c>
      <c r="G41" s="132" t="s">
        <v>24</v>
      </c>
      <c r="H41" s="133">
        <v>45717</v>
      </c>
      <c r="I41" s="133">
        <v>45901</v>
      </c>
      <c r="J41" s="134">
        <v>51000</v>
      </c>
      <c r="K41" s="134">
        <v>0</v>
      </c>
      <c r="L41" s="134">
        <v>51000</v>
      </c>
      <c r="M41" s="134">
        <v>1463.7</v>
      </c>
      <c r="N41" s="134">
        <v>0</v>
      </c>
      <c r="O41" s="134">
        <v>1550.4</v>
      </c>
      <c r="P41" s="134">
        <v>375</v>
      </c>
      <c r="Q41" s="134">
        <f t="shared" si="1"/>
        <v>3389.1000000000004</v>
      </c>
      <c r="R41" s="134">
        <f t="shared" si="0"/>
        <v>47610.9</v>
      </c>
      <c r="S41" s="140"/>
      <c r="T41" s="141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</row>
    <row r="42" spans="2:82" s="142" customFormat="1" ht="30" customHeight="1" x14ac:dyDescent="0.35">
      <c r="B42" s="129">
        <v>32</v>
      </c>
      <c r="C42" s="130" t="s">
        <v>522</v>
      </c>
      <c r="D42" s="130" t="s">
        <v>454</v>
      </c>
      <c r="E42" s="130" t="s">
        <v>222</v>
      </c>
      <c r="F42" s="131" t="s">
        <v>200</v>
      </c>
      <c r="G42" s="132" t="s">
        <v>24</v>
      </c>
      <c r="H42" s="135">
        <v>45566</v>
      </c>
      <c r="I42" s="135">
        <v>45748</v>
      </c>
      <c r="J42" s="136">
        <v>46000</v>
      </c>
      <c r="K42" s="136">
        <v>0</v>
      </c>
      <c r="L42" s="136">
        <v>46000</v>
      </c>
      <c r="M42" s="136">
        <v>1320.2</v>
      </c>
      <c r="N42" s="136">
        <v>0</v>
      </c>
      <c r="O42" s="136">
        <v>1398.4</v>
      </c>
      <c r="P42" s="136">
        <v>125</v>
      </c>
      <c r="Q42" s="136">
        <v>2843.6</v>
      </c>
      <c r="R42" s="136">
        <v>43156.4</v>
      </c>
      <c r="S42" s="140"/>
      <c r="T42" s="141"/>
      <c r="U42" s="141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</row>
    <row r="43" spans="2:82" s="142" customFormat="1" ht="30" customHeight="1" x14ac:dyDescent="0.35">
      <c r="B43" s="129">
        <v>33</v>
      </c>
      <c r="C43" s="130" t="s">
        <v>234</v>
      </c>
      <c r="D43" s="130" t="s">
        <v>393</v>
      </c>
      <c r="E43" s="130" t="s">
        <v>374</v>
      </c>
      <c r="F43" s="131" t="s">
        <v>200</v>
      </c>
      <c r="G43" s="132" t="s">
        <v>21</v>
      </c>
      <c r="H43" s="135">
        <v>45536</v>
      </c>
      <c r="I43" s="135">
        <v>45717</v>
      </c>
      <c r="J43" s="136">
        <v>175000</v>
      </c>
      <c r="K43" s="136">
        <v>0</v>
      </c>
      <c r="L43" s="136">
        <v>175000</v>
      </c>
      <c r="M43" s="136">
        <v>5022.5</v>
      </c>
      <c r="N43" s="136">
        <v>29747.24</v>
      </c>
      <c r="O43" s="136">
        <v>5320</v>
      </c>
      <c r="P43" s="136">
        <v>6378.2</v>
      </c>
      <c r="Q43" s="136">
        <v>46467.94</v>
      </c>
      <c r="R43" s="136">
        <v>128532.06</v>
      </c>
      <c r="S43" s="140"/>
      <c r="T43" s="143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</row>
    <row r="44" spans="2:82" s="142" customFormat="1" ht="30" customHeight="1" x14ac:dyDescent="0.35">
      <c r="B44" s="129">
        <v>34</v>
      </c>
      <c r="C44" s="130" t="s">
        <v>228</v>
      </c>
      <c r="D44" s="130" t="s">
        <v>391</v>
      </c>
      <c r="E44" s="130" t="s">
        <v>229</v>
      </c>
      <c r="F44" s="131" t="s">
        <v>200</v>
      </c>
      <c r="G44" s="132" t="s">
        <v>24</v>
      </c>
      <c r="H44" s="133">
        <v>45717</v>
      </c>
      <c r="I44" s="133">
        <v>45901</v>
      </c>
      <c r="J44" s="134">
        <v>175000</v>
      </c>
      <c r="K44" s="134">
        <v>0</v>
      </c>
      <c r="L44" s="134">
        <v>175000</v>
      </c>
      <c r="M44" s="134">
        <v>5022.5</v>
      </c>
      <c r="N44" s="134">
        <v>29747.24</v>
      </c>
      <c r="O44" s="134">
        <v>5320</v>
      </c>
      <c r="P44" s="134">
        <v>1988.3</v>
      </c>
      <c r="Q44" s="134">
        <v>42078.04</v>
      </c>
      <c r="R44" s="134">
        <v>132921.96</v>
      </c>
      <c r="S44" s="140"/>
      <c r="T44" s="143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</row>
    <row r="45" spans="2:82" s="142" customFormat="1" ht="30" customHeight="1" x14ac:dyDescent="0.35">
      <c r="B45" s="129">
        <v>35</v>
      </c>
      <c r="C45" s="130" t="s">
        <v>230</v>
      </c>
      <c r="D45" s="130" t="s">
        <v>457</v>
      </c>
      <c r="E45" s="130" t="s">
        <v>416</v>
      </c>
      <c r="F45" s="131" t="s">
        <v>200</v>
      </c>
      <c r="G45" s="132" t="s">
        <v>21</v>
      </c>
      <c r="H45" s="133">
        <v>45717</v>
      </c>
      <c r="I45" s="133">
        <v>45901</v>
      </c>
      <c r="J45" s="134">
        <v>130000</v>
      </c>
      <c r="K45" s="134">
        <v>0</v>
      </c>
      <c r="L45" s="134">
        <v>130000</v>
      </c>
      <c r="M45" s="134">
        <v>3731</v>
      </c>
      <c r="N45" s="134">
        <v>18304.39</v>
      </c>
      <c r="O45" s="134">
        <v>3952</v>
      </c>
      <c r="P45" s="134">
        <v>4308.82</v>
      </c>
      <c r="Q45" s="134">
        <v>30296.21</v>
      </c>
      <c r="R45" s="134">
        <v>99703.79</v>
      </c>
      <c r="S45" s="140"/>
      <c r="T45" s="144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</row>
    <row r="46" spans="2:82" s="142" customFormat="1" ht="30" customHeight="1" x14ac:dyDescent="0.35">
      <c r="B46" s="129">
        <v>36</v>
      </c>
      <c r="C46" s="130" t="s">
        <v>231</v>
      </c>
      <c r="D46" s="130" t="s">
        <v>458</v>
      </c>
      <c r="E46" s="130" t="s">
        <v>232</v>
      </c>
      <c r="F46" s="131" t="s">
        <v>200</v>
      </c>
      <c r="G46" s="132" t="s">
        <v>24</v>
      </c>
      <c r="H46" s="133">
        <v>45717</v>
      </c>
      <c r="I46" s="133">
        <v>45901</v>
      </c>
      <c r="J46" s="134">
        <v>70000</v>
      </c>
      <c r="K46" s="134">
        <v>0</v>
      </c>
      <c r="L46" s="134">
        <v>70000</v>
      </c>
      <c r="M46" s="134">
        <v>2009</v>
      </c>
      <c r="N46" s="134">
        <v>5368.48</v>
      </c>
      <c r="O46" s="134">
        <v>2128</v>
      </c>
      <c r="P46" s="134">
        <v>275</v>
      </c>
      <c r="Q46" s="134">
        <f t="shared" si="1"/>
        <v>9780.48</v>
      </c>
      <c r="R46" s="134">
        <f t="shared" si="0"/>
        <v>60219.520000000004</v>
      </c>
      <c r="S46" s="140"/>
      <c r="T46" s="144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</row>
    <row r="47" spans="2:82" s="142" customFormat="1" ht="30" customHeight="1" x14ac:dyDescent="0.35">
      <c r="B47" s="129">
        <v>37</v>
      </c>
      <c r="C47" s="130" t="s">
        <v>233</v>
      </c>
      <c r="D47" s="130" t="s">
        <v>391</v>
      </c>
      <c r="E47" s="130" t="s">
        <v>480</v>
      </c>
      <c r="F47" s="131" t="s">
        <v>200</v>
      </c>
      <c r="G47" s="132" t="s">
        <v>24</v>
      </c>
      <c r="H47" s="133">
        <v>45717</v>
      </c>
      <c r="I47" s="133">
        <v>45901</v>
      </c>
      <c r="J47" s="134">
        <v>65000</v>
      </c>
      <c r="K47" s="134">
        <v>0</v>
      </c>
      <c r="L47" s="134">
        <v>65000</v>
      </c>
      <c r="M47" s="134">
        <v>1865.5</v>
      </c>
      <c r="N47" s="134">
        <v>2138.8000000000002</v>
      </c>
      <c r="O47" s="134">
        <v>1976</v>
      </c>
      <c r="P47" s="134">
        <v>125</v>
      </c>
      <c r="Q47" s="134">
        <v>6105.3</v>
      </c>
      <c r="R47" s="134">
        <v>58894.7</v>
      </c>
      <c r="S47" s="140"/>
      <c r="T47" s="141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</row>
    <row r="48" spans="2:82" s="142" customFormat="1" ht="30" customHeight="1" x14ac:dyDescent="0.35">
      <c r="B48" s="129">
        <v>38</v>
      </c>
      <c r="C48" s="130" t="s">
        <v>235</v>
      </c>
      <c r="D48" s="130" t="s">
        <v>515</v>
      </c>
      <c r="E48" s="130" t="s">
        <v>364</v>
      </c>
      <c r="F48" s="131" t="s">
        <v>200</v>
      </c>
      <c r="G48" s="132" t="s">
        <v>21</v>
      </c>
      <c r="H48" s="133">
        <v>45536</v>
      </c>
      <c r="I48" s="133">
        <v>45901</v>
      </c>
      <c r="J48" s="134">
        <v>130000</v>
      </c>
      <c r="K48" s="134">
        <v>0</v>
      </c>
      <c r="L48" s="134">
        <v>130000</v>
      </c>
      <c r="M48" s="134">
        <v>3731</v>
      </c>
      <c r="N48" s="134">
        <v>18733.25</v>
      </c>
      <c r="O48" s="134">
        <v>3952</v>
      </c>
      <c r="P48" s="134">
        <v>6940.76</v>
      </c>
      <c r="Q48" s="134">
        <v>33357.01</v>
      </c>
      <c r="R48" s="134">
        <v>96642.99</v>
      </c>
      <c r="S48" s="140"/>
      <c r="T48" s="141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</row>
    <row r="49" spans="2:82" s="142" customFormat="1" ht="30" customHeight="1" x14ac:dyDescent="0.35">
      <c r="B49" s="129">
        <v>39</v>
      </c>
      <c r="C49" s="130" t="s">
        <v>236</v>
      </c>
      <c r="D49" s="130" t="s">
        <v>459</v>
      </c>
      <c r="E49" s="130" t="s">
        <v>365</v>
      </c>
      <c r="F49" s="131" t="s">
        <v>200</v>
      </c>
      <c r="G49" s="132" t="s">
        <v>24</v>
      </c>
      <c r="H49" s="133">
        <v>45717</v>
      </c>
      <c r="I49" s="133">
        <v>45901</v>
      </c>
      <c r="J49" s="134">
        <v>130000</v>
      </c>
      <c r="K49" s="134">
        <v>0</v>
      </c>
      <c r="L49" s="134">
        <v>130000</v>
      </c>
      <c r="M49" s="134">
        <v>3731</v>
      </c>
      <c r="N49" s="134">
        <v>19162.12</v>
      </c>
      <c r="O49" s="134">
        <v>3952</v>
      </c>
      <c r="P49" s="134">
        <v>1235.4000000000001</v>
      </c>
      <c r="Q49" s="134">
        <f t="shared" si="1"/>
        <v>28080.52</v>
      </c>
      <c r="R49" s="134">
        <f t="shared" si="0"/>
        <v>101919.48</v>
      </c>
      <c r="S49" s="140"/>
      <c r="T49" s="144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</row>
    <row r="50" spans="2:82" s="142" customFormat="1" ht="30" customHeight="1" x14ac:dyDescent="0.35">
      <c r="B50" s="129">
        <v>40</v>
      </c>
      <c r="C50" s="130" t="s">
        <v>371</v>
      </c>
      <c r="D50" s="130" t="s">
        <v>442</v>
      </c>
      <c r="E50" s="130" t="s">
        <v>407</v>
      </c>
      <c r="F50" s="131" t="s">
        <v>200</v>
      </c>
      <c r="G50" s="132" t="s">
        <v>21</v>
      </c>
      <c r="H50" s="133">
        <v>45717</v>
      </c>
      <c r="I50" s="133">
        <v>45901</v>
      </c>
      <c r="J50" s="134">
        <v>51000</v>
      </c>
      <c r="K50" s="134">
        <v>0</v>
      </c>
      <c r="L50" s="134">
        <v>51000</v>
      </c>
      <c r="M50" s="134">
        <v>1463.7</v>
      </c>
      <c r="N50" s="134">
        <v>0</v>
      </c>
      <c r="O50" s="134">
        <v>1550.4</v>
      </c>
      <c r="P50" s="134">
        <v>1127.9000000000001</v>
      </c>
      <c r="Q50" s="134">
        <v>4142</v>
      </c>
      <c r="R50" s="134">
        <v>46858</v>
      </c>
      <c r="S50" s="140"/>
      <c r="T50" s="141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</row>
    <row r="51" spans="2:82" s="142" customFormat="1" ht="30" customHeight="1" x14ac:dyDescent="0.35">
      <c r="B51" s="129">
        <v>41</v>
      </c>
      <c r="C51" s="130" t="s">
        <v>239</v>
      </c>
      <c r="D51" s="130" t="s">
        <v>442</v>
      </c>
      <c r="E51" s="130" t="s">
        <v>407</v>
      </c>
      <c r="F51" s="131" t="s">
        <v>200</v>
      </c>
      <c r="G51" s="132" t="s">
        <v>21</v>
      </c>
      <c r="H51" s="133">
        <v>45717</v>
      </c>
      <c r="I51" s="133" t="s">
        <v>537</v>
      </c>
      <c r="J51" s="134">
        <v>51000</v>
      </c>
      <c r="K51" s="134">
        <v>0</v>
      </c>
      <c r="L51" s="134">
        <v>51000</v>
      </c>
      <c r="M51" s="134">
        <v>1463.7</v>
      </c>
      <c r="N51" s="134">
        <v>0</v>
      </c>
      <c r="O51" s="134">
        <v>1550.4</v>
      </c>
      <c r="P51" s="134">
        <v>1127.9000000000001</v>
      </c>
      <c r="Q51" s="134">
        <f t="shared" si="1"/>
        <v>4142</v>
      </c>
      <c r="R51" s="134">
        <f t="shared" si="0"/>
        <v>46858</v>
      </c>
      <c r="S51" s="140"/>
      <c r="T51" s="141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</row>
    <row r="52" spans="2:82" s="142" customFormat="1" ht="30" customHeight="1" x14ac:dyDescent="0.35">
      <c r="B52" s="129">
        <v>42</v>
      </c>
      <c r="C52" s="130" t="s">
        <v>241</v>
      </c>
      <c r="D52" s="130" t="s">
        <v>459</v>
      </c>
      <c r="E52" s="130" t="s">
        <v>242</v>
      </c>
      <c r="F52" s="131" t="s">
        <v>200</v>
      </c>
      <c r="G52" s="132" t="s">
        <v>21</v>
      </c>
      <c r="H52" s="133">
        <v>45717</v>
      </c>
      <c r="I52" s="133">
        <v>45901</v>
      </c>
      <c r="J52" s="134">
        <v>70000</v>
      </c>
      <c r="K52" s="134">
        <v>0</v>
      </c>
      <c r="L52" s="134">
        <v>70000</v>
      </c>
      <c r="M52" s="134">
        <v>2009</v>
      </c>
      <c r="N52" s="134">
        <v>5368.48</v>
      </c>
      <c r="O52" s="134">
        <v>2128</v>
      </c>
      <c r="P52" s="134">
        <v>425</v>
      </c>
      <c r="Q52" s="134">
        <v>9930.48</v>
      </c>
      <c r="R52" s="134">
        <f t="shared" si="0"/>
        <v>60069.520000000004</v>
      </c>
      <c r="S52" s="140"/>
      <c r="T52" s="141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</row>
    <row r="53" spans="2:82" s="142" customFormat="1" ht="30" customHeight="1" x14ac:dyDescent="0.35">
      <c r="B53" s="129">
        <v>43</v>
      </c>
      <c r="C53" s="130" t="s">
        <v>243</v>
      </c>
      <c r="D53" s="130" t="s">
        <v>460</v>
      </c>
      <c r="E53" s="130" t="s">
        <v>244</v>
      </c>
      <c r="F53" s="131" t="s">
        <v>200</v>
      </c>
      <c r="G53" s="132" t="s">
        <v>21</v>
      </c>
      <c r="H53" s="133">
        <v>45717</v>
      </c>
      <c r="I53" s="133">
        <v>45901</v>
      </c>
      <c r="J53" s="134">
        <v>80000</v>
      </c>
      <c r="K53" s="134">
        <v>0</v>
      </c>
      <c r="L53" s="134">
        <v>80000</v>
      </c>
      <c r="M53" s="134">
        <v>2296</v>
      </c>
      <c r="N53" s="134">
        <v>7400.87</v>
      </c>
      <c r="O53" s="134">
        <v>2432</v>
      </c>
      <c r="P53" s="134">
        <v>125</v>
      </c>
      <c r="Q53" s="134">
        <f t="shared" si="1"/>
        <v>12253.869999999999</v>
      </c>
      <c r="R53" s="134">
        <f t="shared" si="0"/>
        <v>67746.13</v>
      </c>
      <c r="S53" s="140"/>
      <c r="T53" s="141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</row>
    <row r="54" spans="2:82" s="142" customFormat="1" ht="30" customHeight="1" x14ac:dyDescent="0.35">
      <c r="B54" s="129">
        <v>44</v>
      </c>
      <c r="C54" s="130" t="s">
        <v>245</v>
      </c>
      <c r="D54" s="130" t="s">
        <v>460</v>
      </c>
      <c r="E54" s="130" t="s">
        <v>125</v>
      </c>
      <c r="F54" s="131" t="s">
        <v>200</v>
      </c>
      <c r="G54" s="132" t="s">
        <v>21</v>
      </c>
      <c r="H54" s="133">
        <v>45717</v>
      </c>
      <c r="I54" s="133">
        <v>45901</v>
      </c>
      <c r="J54" s="134">
        <v>65000</v>
      </c>
      <c r="K54" s="134">
        <v>0</v>
      </c>
      <c r="L54" s="134">
        <v>65000</v>
      </c>
      <c r="M54" s="134">
        <v>1865.5</v>
      </c>
      <c r="N54" s="134">
        <v>3860.28</v>
      </c>
      <c r="O54" s="134">
        <v>1976</v>
      </c>
      <c r="P54" s="134">
        <v>1588.3</v>
      </c>
      <c r="Q54" s="134">
        <f t="shared" si="1"/>
        <v>9290.08</v>
      </c>
      <c r="R54" s="134">
        <f t="shared" si="0"/>
        <v>55709.919999999998</v>
      </c>
      <c r="S54" s="140"/>
      <c r="T54" s="141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</row>
    <row r="55" spans="2:82" s="142" customFormat="1" ht="30" customHeight="1" x14ac:dyDescent="0.35">
      <c r="B55" s="129">
        <v>45</v>
      </c>
      <c r="C55" s="130" t="s">
        <v>362</v>
      </c>
      <c r="D55" s="130" t="s">
        <v>460</v>
      </c>
      <c r="E55" s="130" t="s">
        <v>125</v>
      </c>
      <c r="F55" s="131" t="s">
        <v>200</v>
      </c>
      <c r="G55" s="132" t="s">
        <v>24</v>
      </c>
      <c r="H55" s="133">
        <v>45717</v>
      </c>
      <c r="I55" s="133">
        <v>45901</v>
      </c>
      <c r="J55" s="134">
        <v>65000</v>
      </c>
      <c r="K55" s="134">
        <v>0</v>
      </c>
      <c r="L55" s="134">
        <v>65000</v>
      </c>
      <c r="M55" s="134">
        <v>1865.5</v>
      </c>
      <c r="N55" s="134">
        <v>3201.18</v>
      </c>
      <c r="O55" s="134">
        <v>1976</v>
      </c>
      <c r="P55" s="134">
        <v>395</v>
      </c>
      <c r="Q55" s="134">
        <v>7437.68</v>
      </c>
      <c r="R55" s="134">
        <v>57562.32</v>
      </c>
      <c r="S55" s="140"/>
      <c r="T55" s="141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</row>
    <row r="56" spans="2:82" s="142" customFormat="1" ht="30" customHeight="1" x14ac:dyDescent="0.35">
      <c r="B56" s="129">
        <v>46</v>
      </c>
      <c r="C56" s="130" t="s">
        <v>246</v>
      </c>
      <c r="D56" s="130" t="s">
        <v>461</v>
      </c>
      <c r="E56" s="130" t="s">
        <v>491</v>
      </c>
      <c r="F56" s="131" t="s">
        <v>200</v>
      </c>
      <c r="G56" s="132" t="s">
        <v>21</v>
      </c>
      <c r="H56" s="133">
        <v>45717</v>
      </c>
      <c r="I56" s="133">
        <v>45901</v>
      </c>
      <c r="J56" s="134">
        <v>51000</v>
      </c>
      <c r="K56" s="134">
        <v>0</v>
      </c>
      <c r="L56" s="134">
        <v>51000</v>
      </c>
      <c r="M56" s="134">
        <v>1463.7</v>
      </c>
      <c r="N56" s="134">
        <v>0</v>
      </c>
      <c r="O56" s="134">
        <v>1550.4</v>
      </c>
      <c r="P56" s="134">
        <v>375</v>
      </c>
      <c r="Q56" s="134">
        <f t="shared" si="1"/>
        <v>3389.1000000000004</v>
      </c>
      <c r="R56" s="134">
        <f t="shared" si="0"/>
        <v>47610.9</v>
      </c>
      <c r="S56" s="140"/>
      <c r="T56" s="141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</row>
    <row r="57" spans="2:82" s="142" customFormat="1" ht="30" customHeight="1" x14ac:dyDescent="0.35">
      <c r="B57" s="129">
        <v>47</v>
      </c>
      <c r="C57" s="130" t="s">
        <v>248</v>
      </c>
      <c r="D57" s="130" t="s">
        <v>461</v>
      </c>
      <c r="E57" s="130" t="s">
        <v>414</v>
      </c>
      <c r="F57" s="131" t="s">
        <v>200</v>
      </c>
      <c r="G57" s="132" t="s">
        <v>24</v>
      </c>
      <c r="H57" s="133">
        <v>45717</v>
      </c>
      <c r="I57" s="133">
        <v>45901</v>
      </c>
      <c r="J57" s="134">
        <v>51000</v>
      </c>
      <c r="K57" s="134">
        <v>0</v>
      </c>
      <c r="L57" s="134">
        <v>51000</v>
      </c>
      <c r="M57" s="134">
        <v>1463.7</v>
      </c>
      <c r="N57" s="134">
        <v>0</v>
      </c>
      <c r="O57" s="134">
        <v>1550.4</v>
      </c>
      <c r="P57" s="134">
        <v>125</v>
      </c>
      <c r="Q57" s="134">
        <f t="shared" si="1"/>
        <v>3139.1000000000004</v>
      </c>
      <c r="R57" s="134">
        <f t="shared" si="0"/>
        <v>47860.9</v>
      </c>
      <c r="S57" s="140"/>
      <c r="T57" s="141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</row>
    <row r="58" spans="2:82" s="142" customFormat="1" ht="30" customHeight="1" x14ac:dyDescent="0.35">
      <c r="B58" s="129">
        <v>48</v>
      </c>
      <c r="C58" s="130" t="s">
        <v>556</v>
      </c>
      <c r="D58" s="130" t="s">
        <v>477</v>
      </c>
      <c r="E58" s="130" t="s">
        <v>557</v>
      </c>
      <c r="F58" s="131" t="s">
        <v>200</v>
      </c>
      <c r="G58" s="132" t="s">
        <v>21</v>
      </c>
      <c r="H58" s="135">
        <v>45778</v>
      </c>
      <c r="I58" s="135">
        <v>45931</v>
      </c>
      <c r="J58" s="136">
        <v>51000</v>
      </c>
      <c r="K58" s="136">
        <v>0</v>
      </c>
      <c r="L58" s="136">
        <v>51000</v>
      </c>
      <c r="M58" s="136">
        <v>1463.7</v>
      </c>
      <c r="N58" s="136">
        <v>1995.14</v>
      </c>
      <c r="O58" s="136">
        <v>1550.4</v>
      </c>
      <c r="P58" s="136">
        <v>25</v>
      </c>
      <c r="Q58" s="136">
        <f>SUM(M58:P58)</f>
        <v>5034.24</v>
      </c>
      <c r="R58" s="136">
        <f>(L58-Q58)</f>
        <v>45965.760000000002</v>
      </c>
      <c r="S58" s="140"/>
      <c r="T58" s="141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</row>
    <row r="59" spans="2:82" s="142" customFormat="1" ht="30" customHeight="1" x14ac:dyDescent="0.35">
      <c r="B59" s="129">
        <v>49</v>
      </c>
      <c r="C59" s="130" t="s">
        <v>558</v>
      </c>
      <c r="D59" s="130" t="s">
        <v>559</v>
      </c>
      <c r="E59" s="130" t="s">
        <v>560</v>
      </c>
      <c r="F59" s="131" t="s">
        <v>200</v>
      </c>
      <c r="G59" s="132" t="s">
        <v>24</v>
      </c>
      <c r="H59" s="135">
        <v>45779</v>
      </c>
      <c r="I59" s="135">
        <v>45932</v>
      </c>
      <c r="J59" s="136">
        <v>51000</v>
      </c>
      <c r="K59" s="136">
        <v>0</v>
      </c>
      <c r="L59" s="136">
        <v>51000</v>
      </c>
      <c r="M59" s="136">
        <v>1463.7</v>
      </c>
      <c r="N59" s="136">
        <v>1995.14</v>
      </c>
      <c r="O59" s="136">
        <v>1550.4</v>
      </c>
      <c r="P59" s="136">
        <v>25</v>
      </c>
      <c r="Q59" s="136">
        <f>SUM(M59:P59)</f>
        <v>5034.24</v>
      </c>
      <c r="R59" s="136">
        <f>(L59-Q59)</f>
        <v>45965.760000000002</v>
      </c>
      <c r="S59" s="140"/>
      <c r="T59" s="141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</row>
    <row r="60" spans="2:82" s="142" customFormat="1" ht="30" customHeight="1" x14ac:dyDescent="0.35">
      <c r="B60" s="129">
        <v>50</v>
      </c>
      <c r="C60" s="130" t="s">
        <v>249</v>
      </c>
      <c r="D60" s="130" t="s">
        <v>462</v>
      </c>
      <c r="E60" s="130" t="s">
        <v>424</v>
      </c>
      <c r="F60" s="131" t="s">
        <v>200</v>
      </c>
      <c r="G60" s="132" t="s">
        <v>21</v>
      </c>
      <c r="H60" s="133">
        <v>45717</v>
      </c>
      <c r="I60" s="133">
        <v>45901</v>
      </c>
      <c r="J60" s="134">
        <v>130000</v>
      </c>
      <c r="K60" s="134">
        <v>0</v>
      </c>
      <c r="L60" s="134">
        <v>130000</v>
      </c>
      <c r="M60" s="134">
        <v>3731</v>
      </c>
      <c r="N60" s="134">
        <v>18304.39</v>
      </c>
      <c r="O60" s="134">
        <v>3952</v>
      </c>
      <c r="P60" s="134">
        <v>3555.92</v>
      </c>
      <c r="Q60" s="134">
        <f t="shared" si="1"/>
        <v>29543.309999999998</v>
      </c>
      <c r="R60" s="134">
        <f t="shared" si="0"/>
        <v>100456.69</v>
      </c>
      <c r="S60" s="140"/>
      <c r="T60" s="144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</row>
    <row r="61" spans="2:82" s="142" customFormat="1" ht="30" customHeight="1" x14ac:dyDescent="0.35">
      <c r="B61" s="129">
        <v>51</v>
      </c>
      <c r="C61" s="130" t="s">
        <v>253</v>
      </c>
      <c r="D61" s="130" t="s">
        <v>464</v>
      </c>
      <c r="E61" s="130" t="s">
        <v>533</v>
      </c>
      <c r="F61" s="131" t="s">
        <v>200</v>
      </c>
      <c r="G61" s="132" t="s">
        <v>21</v>
      </c>
      <c r="H61" s="133">
        <v>45717</v>
      </c>
      <c r="I61" s="133">
        <v>45901</v>
      </c>
      <c r="J61" s="134">
        <v>80000</v>
      </c>
      <c r="K61" s="134">
        <v>0</v>
      </c>
      <c r="L61" s="134">
        <v>80000</v>
      </c>
      <c r="M61" s="134">
        <v>2296</v>
      </c>
      <c r="N61" s="134">
        <v>7400.87</v>
      </c>
      <c r="O61" s="134">
        <v>2432</v>
      </c>
      <c r="P61" s="134">
        <v>125</v>
      </c>
      <c r="Q61" s="134">
        <f t="shared" ref="Q61" si="2">SUM(M61:P61)</f>
        <v>12253.869999999999</v>
      </c>
      <c r="R61" s="134">
        <v>67746.13</v>
      </c>
      <c r="S61" s="140"/>
      <c r="T61" s="141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</row>
    <row r="62" spans="2:82" s="142" customFormat="1" ht="30" customHeight="1" x14ac:dyDescent="0.35">
      <c r="B62" s="129">
        <v>52</v>
      </c>
      <c r="C62" s="130" t="s">
        <v>250</v>
      </c>
      <c r="D62" s="130" t="s">
        <v>464</v>
      </c>
      <c r="E62" s="130" t="s">
        <v>402</v>
      </c>
      <c r="F62" s="131" t="s">
        <v>200</v>
      </c>
      <c r="G62" s="132" t="s">
        <v>21</v>
      </c>
      <c r="H62" s="133">
        <v>45717</v>
      </c>
      <c r="I62" s="133" t="s">
        <v>539</v>
      </c>
      <c r="J62" s="134">
        <v>130000</v>
      </c>
      <c r="K62" s="134">
        <v>0</v>
      </c>
      <c r="L62" s="134">
        <v>130000</v>
      </c>
      <c r="M62" s="134">
        <v>3731</v>
      </c>
      <c r="N62" s="134">
        <v>19162.12</v>
      </c>
      <c r="O62" s="134">
        <v>3952</v>
      </c>
      <c r="P62" s="134">
        <v>625</v>
      </c>
      <c r="Q62" s="134">
        <v>27470.12</v>
      </c>
      <c r="R62" s="134">
        <v>102529.88</v>
      </c>
      <c r="S62" s="140"/>
      <c r="T62" s="144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</row>
    <row r="63" spans="2:82" s="142" customFormat="1" ht="30" customHeight="1" x14ac:dyDescent="0.35">
      <c r="B63" s="129">
        <v>53</v>
      </c>
      <c r="C63" s="130" t="s">
        <v>251</v>
      </c>
      <c r="D63" s="130" t="s">
        <v>465</v>
      </c>
      <c r="E63" s="130" t="s">
        <v>366</v>
      </c>
      <c r="F63" s="131" t="s">
        <v>200</v>
      </c>
      <c r="G63" s="132" t="s">
        <v>24</v>
      </c>
      <c r="H63" s="133">
        <v>45717</v>
      </c>
      <c r="I63" s="133">
        <v>45901</v>
      </c>
      <c r="J63" s="134">
        <v>65000</v>
      </c>
      <c r="K63" s="134">
        <v>0</v>
      </c>
      <c r="L63" s="134">
        <v>65000</v>
      </c>
      <c r="M63" s="134">
        <v>1865.5</v>
      </c>
      <c r="N63" s="134">
        <v>3860.28</v>
      </c>
      <c r="O63" s="134">
        <v>1976</v>
      </c>
      <c r="P63" s="134">
        <v>425</v>
      </c>
      <c r="Q63" s="134">
        <f t="shared" si="1"/>
        <v>8126.7800000000007</v>
      </c>
      <c r="R63" s="134">
        <f t="shared" si="0"/>
        <v>56873.22</v>
      </c>
      <c r="S63" s="140"/>
      <c r="T63" s="144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</row>
    <row r="64" spans="2:82" s="142" customFormat="1" ht="30" customHeight="1" x14ac:dyDescent="0.35">
      <c r="B64" s="129">
        <v>54</v>
      </c>
      <c r="C64" s="130" t="s">
        <v>372</v>
      </c>
      <c r="D64" s="130" t="s">
        <v>463</v>
      </c>
      <c r="E64" s="130" t="s">
        <v>367</v>
      </c>
      <c r="F64" s="131" t="s">
        <v>200</v>
      </c>
      <c r="G64" s="132" t="s">
        <v>21</v>
      </c>
      <c r="H64" s="133">
        <v>45717</v>
      </c>
      <c r="I64" s="133">
        <v>45901</v>
      </c>
      <c r="J64" s="134">
        <v>130000</v>
      </c>
      <c r="K64" s="134">
        <v>0</v>
      </c>
      <c r="L64" s="134">
        <v>130000</v>
      </c>
      <c r="M64" s="134">
        <v>3731</v>
      </c>
      <c r="N64" s="134">
        <v>19162.12</v>
      </c>
      <c r="O64" s="134">
        <v>3952</v>
      </c>
      <c r="P64" s="134">
        <v>1436.7</v>
      </c>
      <c r="Q64" s="134">
        <f t="shared" si="1"/>
        <v>28281.82</v>
      </c>
      <c r="R64" s="134">
        <f t="shared" si="0"/>
        <v>101718.18</v>
      </c>
      <c r="S64" s="140"/>
      <c r="T64" s="144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</row>
    <row r="65" spans="2:82" s="142" customFormat="1" ht="30" customHeight="1" x14ac:dyDescent="0.35">
      <c r="B65" s="129">
        <v>55</v>
      </c>
      <c r="C65" s="130" t="s">
        <v>148</v>
      </c>
      <c r="D65" s="130" t="s">
        <v>465</v>
      </c>
      <c r="E65" s="130" t="s">
        <v>417</v>
      </c>
      <c r="F65" s="131" t="s">
        <v>200</v>
      </c>
      <c r="G65" s="132" t="s">
        <v>21</v>
      </c>
      <c r="H65" s="133">
        <v>45717</v>
      </c>
      <c r="I65" s="133">
        <v>45901</v>
      </c>
      <c r="J65" s="134">
        <v>105000</v>
      </c>
      <c r="K65" s="134">
        <v>0</v>
      </c>
      <c r="L65" s="134">
        <v>105000</v>
      </c>
      <c r="M65" s="134">
        <v>3013.5</v>
      </c>
      <c r="N65" s="134">
        <v>13281.49</v>
      </c>
      <c r="O65" s="134">
        <v>3192</v>
      </c>
      <c r="P65" s="134">
        <v>1625</v>
      </c>
      <c r="Q65" s="134">
        <f>SUM(M65:P65)</f>
        <v>21111.989999999998</v>
      </c>
      <c r="R65" s="134">
        <f>(L65-Q65)</f>
        <v>83888.010000000009</v>
      </c>
      <c r="S65" s="140"/>
      <c r="T65" s="141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</row>
    <row r="66" spans="2:82" s="142" customFormat="1" ht="30" customHeight="1" x14ac:dyDescent="0.35">
      <c r="B66" s="129">
        <v>56</v>
      </c>
      <c r="C66" s="130" t="s">
        <v>385</v>
      </c>
      <c r="D66" s="130" t="s">
        <v>465</v>
      </c>
      <c r="E66" s="130" t="s">
        <v>366</v>
      </c>
      <c r="F66" s="131" t="s">
        <v>200</v>
      </c>
      <c r="G66" s="132" t="s">
        <v>21</v>
      </c>
      <c r="H66" s="133">
        <v>45717</v>
      </c>
      <c r="I66" s="133">
        <v>45901</v>
      </c>
      <c r="J66" s="134">
        <v>65000</v>
      </c>
      <c r="K66" s="134">
        <v>0</v>
      </c>
      <c r="L66" s="134">
        <v>65000</v>
      </c>
      <c r="M66" s="134">
        <v>1865.5</v>
      </c>
      <c r="N66" s="134">
        <v>3860.27</v>
      </c>
      <c r="O66" s="134">
        <v>1976</v>
      </c>
      <c r="P66" s="134">
        <v>275</v>
      </c>
      <c r="Q66" s="134">
        <f>SUM(M66:P66)</f>
        <v>7976.77</v>
      </c>
      <c r="R66" s="134">
        <f>(L66-Q66)</f>
        <v>57023.229999999996</v>
      </c>
      <c r="S66" s="140"/>
      <c r="T66" s="141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</row>
    <row r="67" spans="2:82" s="142" customFormat="1" ht="30" customHeight="1" x14ac:dyDescent="0.35">
      <c r="B67" s="129">
        <v>57</v>
      </c>
      <c r="C67" s="130" t="s">
        <v>375</v>
      </c>
      <c r="D67" s="130" t="s">
        <v>465</v>
      </c>
      <c r="E67" s="130" t="s">
        <v>366</v>
      </c>
      <c r="F67" s="131" t="s">
        <v>200</v>
      </c>
      <c r="G67" s="132" t="s">
        <v>24</v>
      </c>
      <c r="H67" s="133">
        <v>45717</v>
      </c>
      <c r="I67" s="133">
        <v>45901</v>
      </c>
      <c r="J67" s="134">
        <v>65000</v>
      </c>
      <c r="K67" s="134">
        <v>0</v>
      </c>
      <c r="L67" s="134">
        <v>65000</v>
      </c>
      <c r="M67" s="134">
        <v>1865.5</v>
      </c>
      <c r="N67" s="134">
        <v>4427.58</v>
      </c>
      <c r="O67" s="134">
        <v>1976</v>
      </c>
      <c r="P67" s="134">
        <v>1177.9000000000001</v>
      </c>
      <c r="Q67" s="134">
        <f>SUM(M67:P67)</f>
        <v>9446.98</v>
      </c>
      <c r="R67" s="134">
        <f>(L67-Q67)</f>
        <v>55553.020000000004</v>
      </c>
      <c r="S67" s="140"/>
      <c r="T67" s="141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</row>
    <row r="68" spans="2:82" s="142" customFormat="1" ht="30" customHeight="1" x14ac:dyDescent="0.35">
      <c r="B68" s="129">
        <v>58</v>
      </c>
      <c r="C68" s="130" t="s">
        <v>252</v>
      </c>
      <c r="D68" s="130" t="s">
        <v>465</v>
      </c>
      <c r="E68" s="130" t="s">
        <v>366</v>
      </c>
      <c r="F68" s="131" t="s">
        <v>200</v>
      </c>
      <c r="G68" s="132" t="s">
        <v>24</v>
      </c>
      <c r="H68" s="133">
        <v>45717</v>
      </c>
      <c r="I68" s="133">
        <v>45901</v>
      </c>
      <c r="J68" s="134">
        <v>65000</v>
      </c>
      <c r="K68" s="134">
        <v>0</v>
      </c>
      <c r="L68" s="134">
        <v>65000</v>
      </c>
      <c r="M68" s="134">
        <v>1865.5</v>
      </c>
      <c r="N68" s="134">
        <v>3860.28</v>
      </c>
      <c r="O68" s="134">
        <v>1976</v>
      </c>
      <c r="P68" s="134">
        <v>425</v>
      </c>
      <c r="Q68" s="134">
        <f t="shared" si="1"/>
        <v>8126.7800000000007</v>
      </c>
      <c r="R68" s="134">
        <f t="shared" si="0"/>
        <v>56873.22</v>
      </c>
      <c r="S68" s="140"/>
      <c r="T68" s="141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</row>
    <row r="69" spans="2:82" s="142" customFormat="1" ht="30" customHeight="1" x14ac:dyDescent="0.35">
      <c r="B69" s="129">
        <v>59</v>
      </c>
      <c r="C69" s="130" t="s">
        <v>359</v>
      </c>
      <c r="D69" s="130" t="s">
        <v>465</v>
      </c>
      <c r="E69" s="130" t="s">
        <v>366</v>
      </c>
      <c r="F69" s="131" t="s">
        <v>200</v>
      </c>
      <c r="G69" s="132" t="s">
        <v>21</v>
      </c>
      <c r="H69" s="133">
        <v>45717</v>
      </c>
      <c r="I69" s="133">
        <v>45901</v>
      </c>
      <c r="J69" s="134">
        <v>65000</v>
      </c>
      <c r="K69" s="134">
        <v>0</v>
      </c>
      <c r="L69" s="134">
        <v>65000</v>
      </c>
      <c r="M69" s="134">
        <v>1865.5</v>
      </c>
      <c r="N69" s="134">
        <v>3860.27</v>
      </c>
      <c r="O69" s="134">
        <v>1976</v>
      </c>
      <c r="P69" s="134">
        <v>425</v>
      </c>
      <c r="Q69" s="134">
        <f t="shared" ref="Q69:Q72" si="3">SUM(M69:P69)</f>
        <v>8126.77</v>
      </c>
      <c r="R69" s="134">
        <f t="shared" ref="R69:R72" si="4">(L69-Q69)</f>
        <v>56873.229999999996</v>
      </c>
      <c r="S69" s="140"/>
      <c r="T69" s="141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</row>
    <row r="70" spans="2:82" s="142" customFormat="1" ht="30" customHeight="1" x14ac:dyDescent="0.35">
      <c r="B70" s="129">
        <v>60</v>
      </c>
      <c r="C70" s="130" t="s">
        <v>378</v>
      </c>
      <c r="D70" s="130" t="s">
        <v>465</v>
      </c>
      <c r="E70" s="130" t="s">
        <v>366</v>
      </c>
      <c r="F70" s="131" t="s">
        <v>200</v>
      </c>
      <c r="G70" s="132" t="s">
        <v>21</v>
      </c>
      <c r="H70" s="133">
        <v>45717</v>
      </c>
      <c r="I70" s="133">
        <v>45901</v>
      </c>
      <c r="J70" s="134">
        <v>65000</v>
      </c>
      <c r="K70" s="134">
        <v>0</v>
      </c>
      <c r="L70" s="134">
        <v>65000</v>
      </c>
      <c r="M70" s="134">
        <v>1865.5</v>
      </c>
      <c r="N70" s="134">
        <v>3860.28</v>
      </c>
      <c r="O70" s="134">
        <v>1976</v>
      </c>
      <c r="P70" s="134">
        <v>125</v>
      </c>
      <c r="Q70" s="134">
        <f t="shared" si="3"/>
        <v>7826.7800000000007</v>
      </c>
      <c r="R70" s="134">
        <f t="shared" si="4"/>
        <v>57173.22</v>
      </c>
      <c r="S70" s="140"/>
      <c r="T70" s="141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</row>
    <row r="71" spans="2:82" s="142" customFormat="1" ht="30" customHeight="1" x14ac:dyDescent="0.35">
      <c r="B71" s="129">
        <v>61</v>
      </c>
      <c r="C71" s="130" t="s">
        <v>379</v>
      </c>
      <c r="D71" s="130" t="s">
        <v>465</v>
      </c>
      <c r="E71" s="130" t="s">
        <v>366</v>
      </c>
      <c r="F71" s="131" t="s">
        <v>200</v>
      </c>
      <c r="G71" s="132" t="s">
        <v>21</v>
      </c>
      <c r="H71" s="133">
        <v>45717</v>
      </c>
      <c r="I71" s="133">
        <v>45901</v>
      </c>
      <c r="J71" s="134">
        <v>65000</v>
      </c>
      <c r="K71" s="134">
        <v>0</v>
      </c>
      <c r="L71" s="134">
        <v>65000</v>
      </c>
      <c r="M71" s="134">
        <v>1865.5</v>
      </c>
      <c r="N71" s="134">
        <v>3860.28</v>
      </c>
      <c r="O71" s="134">
        <v>1976</v>
      </c>
      <c r="P71" s="134">
        <v>16556.7</v>
      </c>
      <c r="Q71" s="134">
        <v>24258.48</v>
      </c>
      <c r="R71" s="134">
        <v>40741.519999999997</v>
      </c>
      <c r="S71" s="140"/>
      <c r="T71" s="141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</row>
    <row r="72" spans="2:82" s="142" customFormat="1" ht="30" customHeight="1" x14ac:dyDescent="0.35">
      <c r="B72" s="129">
        <v>62</v>
      </c>
      <c r="C72" s="130" t="s">
        <v>380</v>
      </c>
      <c r="D72" s="130" t="s">
        <v>465</v>
      </c>
      <c r="E72" s="130" t="s">
        <v>366</v>
      </c>
      <c r="F72" s="131" t="s">
        <v>200</v>
      </c>
      <c r="G72" s="132" t="s">
        <v>21</v>
      </c>
      <c r="H72" s="133">
        <v>45717</v>
      </c>
      <c r="I72" s="133">
        <v>45901</v>
      </c>
      <c r="J72" s="134">
        <v>65000</v>
      </c>
      <c r="K72" s="134">
        <v>0</v>
      </c>
      <c r="L72" s="134">
        <v>65000</v>
      </c>
      <c r="M72" s="134">
        <v>1865.5</v>
      </c>
      <c r="N72" s="134">
        <v>3022.47</v>
      </c>
      <c r="O72" s="134">
        <v>1976</v>
      </c>
      <c r="P72" s="134">
        <v>2140.46</v>
      </c>
      <c r="Q72" s="134">
        <f t="shared" si="3"/>
        <v>9004.43</v>
      </c>
      <c r="R72" s="134">
        <f t="shared" si="4"/>
        <v>55995.57</v>
      </c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</row>
    <row r="73" spans="2:82" s="142" customFormat="1" ht="30" customHeight="1" x14ac:dyDescent="0.35">
      <c r="B73" s="129">
        <v>63</v>
      </c>
      <c r="C73" s="130" t="s">
        <v>508</v>
      </c>
      <c r="D73" s="130" t="s">
        <v>465</v>
      </c>
      <c r="E73" s="130" t="s">
        <v>366</v>
      </c>
      <c r="F73" s="131" t="s">
        <v>200</v>
      </c>
      <c r="G73" s="132" t="s">
        <v>24</v>
      </c>
      <c r="H73" s="135">
        <v>45717</v>
      </c>
      <c r="I73" s="135">
        <v>45901</v>
      </c>
      <c r="J73" s="134">
        <v>65000</v>
      </c>
      <c r="K73" s="134">
        <v>0</v>
      </c>
      <c r="L73" s="134">
        <v>65000</v>
      </c>
      <c r="M73" s="134">
        <v>1865.5</v>
      </c>
      <c r="N73" s="134">
        <v>4427.58</v>
      </c>
      <c r="O73" s="134">
        <v>1976</v>
      </c>
      <c r="P73" s="134">
        <v>325</v>
      </c>
      <c r="Q73" s="134">
        <f>SUM(M73:P73)</f>
        <v>8594.08</v>
      </c>
      <c r="R73" s="134">
        <f>(L73-Q73)</f>
        <v>56405.919999999998</v>
      </c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</row>
    <row r="74" spans="2:82" s="142" customFormat="1" ht="30" customHeight="1" x14ac:dyDescent="0.35">
      <c r="B74" s="129">
        <v>64</v>
      </c>
      <c r="C74" s="130" t="s">
        <v>523</v>
      </c>
      <c r="D74" s="130" t="s">
        <v>465</v>
      </c>
      <c r="E74" s="130" t="s">
        <v>366</v>
      </c>
      <c r="F74" s="131" t="s">
        <v>200</v>
      </c>
      <c r="G74" s="132" t="s">
        <v>21</v>
      </c>
      <c r="H74" s="135">
        <v>45717</v>
      </c>
      <c r="I74" s="135">
        <v>45901</v>
      </c>
      <c r="J74" s="136">
        <v>65000</v>
      </c>
      <c r="K74" s="136">
        <v>0</v>
      </c>
      <c r="L74" s="136">
        <v>65000</v>
      </c>
      <c r="M74" s="136">
        <v>1865.5</v>
      </c>
      <c r="N74" s="136">
        <v>0</v>
      </c>
      <c r="O74" s="136">
        <v>1976</v>
      </c>
      <c r="P74" s="136">
        <v>425</v>
      </c>
      <c r="Q74" s="136">
        <f>SUM(M74:P74)</f>
        <v>4266.5</v>
      </c>
      <c r="R74" s="136">
        <f>(L74-Q74)</f>
        <v>60733.5</v>
      </c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</row>
    <row r="75" spans="2:82" s="142" customFormat="1" ht="30" customHeight="1" x14ac:dyDescent="0.35">
      <c r="B75" s="129">
        <v>65</v>
      </c>
      <c r="C75" s="130" t="s">
        <v>254</v>
      </c>
      <c r="D75" s="130" t="s">
        <v>466</v>
      </c>
      <c r="E75" s="130" t="s">
        <v>425</v>
      </c>
      <c r="F75" s="131" t="s">
        <v>200</v>
      </c>
      <c r="G75" s="132" t="s">
        <v>21</v>
      </c>
      <c r="H75" s="133">
        <v>45717</v>
      </c>
      <c r="I75" s="133">
        <v>45901</v>
      </c>
      <c r="J75" s="134">
        <v>70000</v>
      </c>
      <c r="K75" s="134">
        <v>0</v>
      </c>
      <c r="L75" s="134">
        <v>70000</v>
      </c>
      <c r="M75" s="134">
        <v>2009</v>
      </c>
      <c r="N75" s="134">
        <v>5368.48</v>
      </c>
      <c r="O75" s="134">
        <v>2128</v>
      </c>
      <c r="P75" s="134">
        <v>1087.9000000000001</v>
      </c>
      <c r="Q75" s="134">
        <f t="shared" si="1"/>
        <v>10593.38</v>
      </c>
      <c r="R75" s="134">
        <f t="shared" si="0"/>
        <v>59406.62</v>
      </c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</row>
    <row r="76" spans="2:82" s="142" customFormat="1" ht="30" customHeight="1" x14ac:dyDescent="0.35">
      <c r="B76" s="129">
        <v>66</v>
      </c>
      <c r="C76" s="130" t="s">
        <v>256</v>
      </c>
      <c r="D76" s="130" t="s">
        <v>466</v>
      </c>
      <c r="E76" s="130" t="s">
        <v>426</v>
      </c>
      <c r="F76" s="131" t="s">
        <v>200</v>
      </c>
      <c r="G76" s="132" t="s">
        <v>21</v>
      </c>
      <c r="H76" s="133">
        <v>45717</v>
      </c>
      <c r="I76" s="133">
        <v>45901</v>
      </c>
      <c r="J76" s="134">
        <v>130000</v>
      </c>
      <c r="K76" s="134">
        <v>0</v>
      </c>
      <c r="L76" s="134">
        <v>130000</v>
      </c>
      <c r="M76" s="134">
        <v>3731</v>
      </c>
      <c r="N76" s="134">
        <v>19162.12</v>
      </c>
      <c r="O76" s="134">
        <v>3952</v>
      </c>
      <c r="P76" s="134">
        <v>35392.51</v>
      </c>
      <c r="Q76" s="134">
        <v>62237.63</v>
      </c>
      <c r="R76" s="134">
        <f t="shared" si="0"/>
        <v>67762.37</v>
      </c>
      <c r="S76" s="140"/>
      <c r="T76" s="141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</row>
    <row r="77" spans="2:82" s="142" customFormat="1" ht="30" customHeight="1" x14ac:dyDescent="0.35">
      <c r="B77" s="129">
        <v>67</v>
      </c>
      <c r="C77" s="130" t="s">
        <v>257</v>
      </c>
      <c r="D77" s="130" t="s">
        <v>466</v>
      </c>
      <c r="E77" s="130" t="s">
        <v>425</v>
      </c>
      <c r="F77" s="131" t="s">
        <v>200</v>
      </c>
      <c r="G77" s="132" t="s">
        <v>24</v>
      </c>
      <c r="H77" s="133" t="s">
        <v>536</v>
      </c>
      <c r="I77" s="133">
        <v>45901</v>
      </c>
      <c r="J77" s="134">
        <v>70000</v>
      </c>
      <c r="K77" s="134">
        <v>0</v>
      </c>
      <c r="L77" s="134">
        <v>70000</v>
      </c>
      <c r="M77" s="134">
        <v>2009</v>
      </c>
      <c r="N77" s="134">
        <v>5368.48</v>
      </c>
      <c r="O77" s="134">
        <v>2128</v>
      </c>
      <c r="P77" s="134">
        <v>275</v>
      </c>
      <c r="Q77" s="134">
        <f t="shared" si="1"/>
        <v>9780.48</v>
      </c>
      <c r="R77" s="134">
        <f t="shared" si="0"/>
        <v>60219.520000000004</v>
      </c>
      <c r="S77" s="140"/>
      <c r="T77" s="141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</row>
    <row r="78" spans="2:82" s="142" customFormat="1" ht="30" customHeight="1" x14ac:dyDescent="0.35">
      <c r="B78" s="129">
        <v>68</v>
      </c>
      <c r="C78" s="130" t="s">
        <v>258</v>
      </c>
      <c r="D78" s="130" t="s">
        <v>466</v>
      </c>
      <c r="E78" s="130" t="s">
        <v>425</v>
      </c>
      <c r="F78" s="131" t="s">
        <v>200</v>
      </c>
      <c r="G78" s="132" t="s">
        <v>21</v>
      </c>
      <c r="H78" s="133">
        <v>45717</v>
      </c>
      <c r="I78" s="133">
        <v>45901</v>
      </c>
      <c r="J78" s="134">
        <v>70000</v>
      </c>
      <c r="K78" s="134">
        <v>0</v>
      </c>
      <c r="L78" s="134">
        <v>70000</v>
      </c>
      <c r="M78" s="134">
        <v>2009</v>
      </c>
      <c r="N78" s="134">
        <v>5368.48</v>
      </c>
      <c r="O78" s="134">
        <v>2128</v>
      </c>
      <c r="P78" s="134">
        <v>125</v>
      </c>
      <c r="Q78" s="134">
        <f t="shared" si="1"/>
        <v>9630.48</v>
      </c>
      <c r="R78" s="134">
        <f t="shared" si="0"/>
        <v>60369.520000000004</v>
      </c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</row>
    <row r="79" spans="2:82" s="142" customFormat="1" ht="30" customHeight="1" x14ac:dyDescent="0.35">
      <c r="B79" s="129">
        <v>69</v>
      </c>
      <c r="C79" s="130" t="s">
        <v>259</v>
      </c>
      <c r="D79" s="130" t="s">
        <v>466</v>
      </c>
      <c r="E79" s="130" t="s">
        <v>425</v>
      </c>
      <c r="F79" s="131" t="s">
        <v>200</v>
      </c>
      <c r="G79" s="132" t="s">
        <v>24</v>
      </c>
      <c r="H79" s="133">
        <v>45717</v>
      </c>
      <c r="I79" s="133">
        <v>45901</v>
      </c>
      <c r="J79" s="134">
        <v>70000</v>
      </c>
      <c r="K79" s="134">
        <v>0</v>
      </c>
      <c r="L79" s="134">
        <v>70000</v>
      </c>
      <c r="M79" s="134">
        <v>2009</v>
      </c>
      <c r="N79" s="134">
        <v>5368.48</v>
      </c>
      <c r="O79" s="134">
        <v>2128</v>
      </c>
      <c r="P79" s="134">
        <v>1027.9000000000001</v>
      </c>
      <c r="Q79" s="134">
        <f t="shared" si="1"/>
        <v>10533.38</v>
      </c>
      <c r="R79" s="134">
        <f t="shared" si="0"/>
        <v>59466.62</v>
      </c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</row>
    <row r="80" spans="2:82" s="142" customFormat="1" ht="30" customHeight="1" x14ac:dyDescent="0.35">
      <c r="B80" s="129">
        <v>70</v>
      </c>
      <c r="C80" s="130" t="s">
        <v>260</v>
      </c>
      <c r="D80" s="130" t="s">
        <v>261</v>
      </c>
      <c r="E80" s="130" t="s">
        <v>418</v>
      </c>
      <c r="F80" s="131" t="s">
        <v>200</v>
      </c>
      <c r="G80" s="132" t="s">
        <v>24</v>
      </c>
      <c r="H80" s="133">
        <v>45717</v>
      </c>
      <c r="I80" s="133">
        <v>45901</v>
      </c>
      <c r="J80" s="134">
        <v>130000</v>
      </c>
      <c r="K80" s="134">
        <v>0</v>
      </c>
      <c r="L80" s="134">
        <v>130000</v>
      </c>
      <c r="M80" s="134">
        <v>3731</v>
      </c>
      <c r="N80" s="134">
        <v>19162.12</v>
      </c>
      <c r="O80" s="134">
        <v>3952</v>
      </c>
      <c r="P80" s="134">
        <v>125</v>
      </c>
      <c r="Q80" s="134">
        <v>26970.12</v>
      </c>
      <c r="R80" s="134">
        <f t="shared" si="0"/>
        <v>103029.88</v>
      </c>
      <c r="S80" s="140"/>
      <c r="T80" s="144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</row>
    <row r="81" spans="1:82" s="142" customFormat="1" ht="30" customHeight="1" thickBot="1" x14ac:dyDescent="0.4">
      <c r="B81" s="174" t="s">
        <v>176</v>
      </c>
      <c r="C81" s="175"/>
      <c r="D81" s="175"/>
      <c r="E81" s="175"/>
      <c r="F81" s="175"/>
      <c r="G81" s="175"/>
      <c r="H81" s="175"/>
      <c r="I81" s="176"/>
      <c r="J81" s="139">
        <f>SUBTOTAL(109,Table3[SUELDO BRUTO (RD$)])</f>
        <v>6378666.6699999999</v>
      </c>
      <c r="K81" s="139">
        <f>SUBTOTAL(109,Table3[OTROS ING.])</f>
        <v>0</v>
      </c>
      <c r="L81" s="139">
        <f>SUBTOTAL(109,Table3[TOTALl ING.])</f>
        <v>6378666.6699999999</v>
      </c>
      <c r="M81" s="139">
        <f>SUM(M11:M80)</f>
        <v>183067.72999999998</v>
      </c>
      <c r="N81" s="139">
        <f t="shared" ref="N81:Q81" si="5">SUM(N11:N80)</f>
        <v>701415.59999999986</v>
      </c>
      <c r="O81" s="139">
        <f t="shared" si="5"/>
        <v>193911.46999999994</v>
      </c>
      <c r="P81" s="139">
        <f>SUM(P11:P80)</f>
        <v>138807.52999999997</v>
      </c>
      <c r="Q81" s="139">
        <f t="shared" si="5"/>
        <v>1217202.3299999996</v>
      </c>
      <c r="R81" s="139">
        <f>SUM(R11:R80)</f>
        <v>5161464.339999998</v>
      </c>
      <c r="S81" s="140"/>
      <c r="T81" s="144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</row>
    <row r="82" spans="1:82" s="142" customFormat="1" ht="19" customHeight="1" x14ac:dyDescent="0.35"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1"/>
      <c r="U82" s="140"/>
    </row>
    <row r="83" spans="1:82" s="142" customFormat="1" x14ac:dyDescent="0.35">
      <c r="A83" s="140"/>
      <c r="B83" s="140"/>
      <c r="C83" s="140"/>
      <c r="D83" s="145" t="s">
        <v>177</v>
      </c>
      <c r="E83" s="140"/>
      <c r="F83" s="145"/>
      <c r="G83" s="173" t="s">
        <v>178</v>
      </c>
      <c r="H83" s="173"/>
      <c r="I83" s="173"/>
      <c r="J83" s="173"/>
      <c r="K83" s="140"/>
      <c r="L83" s="146"/>
      <c r="M83" s="140"/>
      <c r="N83" s="173" t="s">
        <v>178</v>
      </c>
      <c r="O83" s="173"/>
      <c r="P83" s="140"/>
      <c r="Q83" s="140"/>
      <c r="R83" s="140"/>
      <c r="S83" s="140"/>
      <c r="T83" s="140"/>
      <c r="U83" s="140"/>
    </row>
    <row r="84" spans="1:82" s="142" customFormat="1" x14ac:dyDescent="0.35">
      <c r="A84" s="140"/>
      <c r="B84" s="140"/>
      <c r="C84" s="140"/>
      <c r="D84" s="145"/>
      <c r="E84" s="140"/>
      <c r="F84" s="145"/>
      <c r="G84" s="145"/>
      <c r="H84" s="145"/>
      <c r="I84" s="145"/>
      <c r="J84" s="145"/>
      <c r="K84" s="140"/>
      <c r="L84" s="146"/>
      <c r="M84" s="140"/>
      <c r="N84" s="145"/>
      <c r="O84" s="145"/>
      <c r="P84" s="140"/>
      <c r="Q84" s="140"/>
      <c r="R84" s="140"/>
      <c r="S84" s="140"/>
      <c r="T84" s="140"/>
      <c r="U84" s="140"/>
    </row>
    <row r="85" spans="1:82" s="142" customFormat="1" x14ac:dyDescent="0.35">
      <c r="A85" s="140"/>
      <c r="B85" s="140"/>
      <c r="C85" s="140"/>
      <c r="D85" s="145"/>
      <c r="E85" s="140"/>
      <c r="F85" s="145"/>
      <c r="G85" s="145"/>
      <c r="H85" s="145"/>
      <c r="I85" s="145"/>
      <c r="J85" s="145"/>
      <c r="K85" s="140"/>
      <c r="L85" s="146"/>
      <c r="M85" s="140"/>
      <c r="N85" s="145"/>
      <c r="O85" s="145"/>
      <c r="P85" s="140"/>
      <c r="Q85" s="140"/>
      <c r="R85" s="140"/>
      <c r="S85" s="140"/>
      <c r="T85" s="140"/>
      <c r="U85" s="140"/>
    </row>
    <row r="86" spans="1:82" s="142" customFormat="1" ht="33" x14ac:dyDescent="0.35">
      <c r="A86" s="140"/>
      <c r="B86" s="140"/>
      <c r="C86" s="140"/>
      <c r="D86" s="145" t="s">
        <v>467</v>
      </c>
      <c r="E86" s="140"/>
      <c r="F86" s="145"/>
      <c r="G86" s="140"/>
      <c r="H86" s="140"/>
      <c r="I86" s="140"/>
      <c r="J86" s="145"/>
      <c r="K86" s="140"/>
      <c r="L86" s="140"/>
      <c r="M86" s="140"/>
      <c r="N86" s="140"/>
      <c r="O86" s="173"/>
      <c r="P86" s="173"/>
      <c r="Q86" s="140"/>
      <c r="R86" s="140"/>
      <c r="S86" s="140"/>
      <c r="T86" s="140"/>
      <c r="U86" s="140"/>
    </row>
    <row r="87" spans="1:82" s="142" customFormat="1" x14ac:dyDescent="0.35">
      <c r="A87" s="140"/>
      <c r="B87" s="140"/>
      <c r="C87" s="140"/>
      <c r="D87" s="145" t="s">
        <v>339</v>
      </c>
      <c r="E87" s="140"/>
      <c r="F87" s="177" t="s">
        <v>347</v>
      </c>
      <c r="G87" s="177"/>
      <c r="H87" s="177"/>
      <c r="I87" s="177"/>
      <c r="J87" s="177"/>
      <c r="K87" s="177"/>
      <c r="L87" s="140"/>
      <c r="M87" s="177" t="s">
        <v>194</v>
      </c>
      <c r="N87" s="177"/>
      <c r="O87" s="177"/>
      <c r="P87" s="177"/>
      <c r="Q87" s="140"/>
      <c r="R87" s="140"/>
      <c r="S87" s="140"/>
      <c r="T87" s="140"/>
      <c r="U87" s="140"/>
    </row>
    <row r="88" spans="1:82" s="142" customFormat="1" x14ac:dyDescent="0.35">
      <c r="A88" s="140"/>
      <c r="B88" s="140"/>
      <c r="C88" s="140"/>
      <c r="D88" s="140"/>
      <c r="E88" s="140"/>
      <c r="F88" s="145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</row>
    <row r="89" spans="1:82" s="142" customFormat="1" x14ac:dyDescent="0.35">
      <c r="A89" s="140"/>
      <c r="B89" s="140"/>
      <c r="C89" s="140"/>
      <c r="D89" s="140"/>
      <c r="E89" s="140"/>
      <c r="F89" s="145"/>
      <c r="G89" s="140"/>
      <c r="H89" s="140"/>
      <c r="I89" s="140"/>
      <c r="J89" s="146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</row>
    <row r="90" spans="1:82" x14ac:dyDescent="0.35">
      <c r="D90" s="145"/>
      <c r="F90" s="145"/>
      <c r="O90" s="173"/>
      <c r="P90" s="173"/>
    </row>
  </sheetData>
  <mergeCells count="9">
    <mergeCell ref="A8:R8"/>
    <mergeCell ref="B9:R9"/>
    <mergeCell ref="O90:P90"/>
    <mergeCell ref="B81:I81"/>
    <mergeCell ref="G83:J83"/>
    <mergeCell ref="N83:O83"/>
    <mergeCell ref="O86:P86"/>
    <mergeCell ref="F87:K87"/>
    <mergeCell ref="M87:P87"/>
  </mergeCells>
  <printOptions verticalCentered="1"/>
  <pageMargins left="0.25" right="0.25" top="0.75" bottom="0.75" header="0.3" footer="0.3"/>
  <pageSetup paperSize="5" scale="37" fitToHeight="0" orientation="landscape" r:id="rId1"/>
  <headerFooter>
    <oddFooter>&amp;CPágina &amp;P / &amp;N</oddFooter>
  </headerFooter>
  <rowBreaks count="1" manualBreakCount="1">
    <brk id="45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F179-DAA0-4A15-9134-1F2A714A6D51}">
  <sheetPr>
    <pageSetUpPr fitToPage="1"/>
  </sheetPr>
  <dimension ref="A12:R29"/>
  <sheetViews>
    <sheetView tabSelected="1" topLeftCell="H1" workbookViewId="0">
      <selection activeCell="O20" sqref="O20"/>
    </sheetView>
  </sheetViews>
  <sheetFormatPr baseColWidth="10" defaultColWidth="11.54296875" defaultRowHeight="12.5" x14ac:dyDescent="0.25"/>
  <cols>
    <col min="1" max="1" width="2.1796875" style="2" customWidth="1"/>
    <col min="2" max="2" width="6.54296875" style="2" customWidth="1"/>
    <col min="3" max="3" width="43.90625" style="2" customWidth="1"/>
    <col min="4" max="4" width="38.26953125" style="2" customWidth="1"/>
    <col min="5" max="5" width="23.7265625" style="2" customWidth="1"/>
    <col min="6" max="6" width="19.7265625" style="2" bestFit="1" customWidth="1"/>
    <col min="7" max="7" width="15.26953125" style="2" bestFit="1" customWidth="1"/>
    <col min="8" max="8" width="19" style="2" customWidth="1"/>
    <col min="9" max="9" width="11.54296875" style="2"/>
    <col min="10" max="10" width="19.1796875" style="2" customWidth="1"/>
    <col min="11" max="12" width="12.1796875" style="2" customWidth="1"/>
    <col min="13" max="13" width="14" style="2" bestFit="1" customWidth="1"/>
    <col min="14" max="14" width="13.81640625" style="2" customWidth="1"/>
    <col min="15" max="15" width="15.54296875" style="2" customWidth="1"/>
    <col min="16" max="16" width="16.7265625" style="2" customWidth="1"/>
    <col min="17" max="16384" width="11.54296875" style="2"/>
  </cols>
  <sheetData>
    <row r="12" spans="1:16" ht="13" x14ac:dyDescent="0.3">
      <c r="B12" s="164" t="s">
        <v>548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spans="1:16" x14ac:dyDescent="0.25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</row>
    <row r="14" spans="1:16" ht="9" customHeight="1" x14ac:dyDescent="0.25">
      <c r="B14" s="5"/>
      <c r="C14" s="17"/>
      <c r="D14" s="17"/>
      <c r="E14" s="17"/>
      <c r="F14" s="17"/>
      <c r="G14" s="17"/>
      <c r="H14" s="17"/>
      <c r="J14" s="17"/>
      <c r="L14" s="17"/>
      <c r="M14" s="17"/>
    </row>
    <row r="15" spans="1:16" ht="13.15" customHeight="1" x14ac:dyDescent="0.25">
      <c r="A15" s="6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1:16" x14ac:dyDescent="0.25">
      <c r="A16" s="6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7" spans="1:18" x14ac:dyDescent="0.25">
      <c r="A17" s="6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8" ht="13" thickBot="1" x14ac:dyDescent="0.3"/>
    <row r="19" spans="1:18" ht="26" x14ac:dyDescent="0.3">
      <c r="B19" s="106" t="s">
        <v>180</v>
      </c>
      <c r="C19" s="107" t="s">
        <v>3</v>
      </c>
      <c r="D19" s="107" t="s">
        <v>4</v>
      </c>
      <c r="E19" s="107" t="s">
        <v>5</v>
      </c>
      <c r="F19" s="107" t="s">
        <v>6</v>
      </c>
      <c r="G19" s="108" t="s">
        <v>7</v>
      </c>
      <c r="H19" s="109" t="s">
        <v>182</v>
      </c>
      <c r="I19" s="109" t="s">
        <v>9</v>
      </c>
      <c r="J19" s="109" t="s">
        <v>10</v>
      </c>
      <c r="K19" s="109" t="s">
        <v>11</v>
      </c>
      <c r="L19" s="109" t="s">
        <v>12</v>
      </c>
      <c r="M19" s="109" t="s">
        <v>13</v>
      </c>
      <c r="N19" s="109" t="s">
        <v>14</v>
      </c>
      <c r="O19" s="109" t="s">
        <v>15</v>
      </c>
      <c r="P19" s="110" t="s">
        <v>183</v>
      </c>
    </row>
    <row r="20" spans="1:18" ht="16.5" customHeight="1" thickBot="1" x14ac:dyDescent="0.3">
      <c r="B20" s="111">
        <v>1</v>
      </c>
      <c r="C20" s="112" t="s">
        <v>529</v>
      </c>
      <c r="D20" s="112" t="s">
        <v>530</v>
      </c>
      <c r="E20" s="112" t="s">
        <v>535</v>
      </c>
      <c r="F20" s="113" t="s">
        <v>32</v>
      </c>
      <c r="G20" s="113" t="s">
        <v>21</v>
      </c>
      <c r="H20" s="114">
        <v>75000</v>
      </c>
      <c r="I20" s="114">
        <v>0</v>
      </c>
      <c r="J20" s="114">
        <v>75000</v>
      </c>
      <c r="K20" s="114">
        <f t="shared" ref="K20" si="0">H20*0.0287</f>
        <v>2152.5</v>
      </c>
      <c r="L20" s="114">
        <v>6309.38</v>
      </c>
      <c r="M20" s="114">
        <v>2280</v>
      </c>
      <c r="N20" s="115">
        <v>125</v>
      </c>
      <c r="O20" s="114">
        <f t="shared" ref="O20" si="1">K20+L20+M20+N20</f>
        <v>10866.880000000001</v>
      </c>
      <c r="P20" s="116">
        <f t="shared" ref="P20" si="2">H20-O20</f>
        <v>64133.119999999995</v>
      </c>
      <c r="R20" s="54"/>
    </row>
    <row r="21" spans="1:18" ht="14.5" thickBot="1" x14ac:dyDescent="0.3">
      <c r="B21" s="180" t="s">
        <v>176</v>
      </c>
      <c r="C21" s="181"/>
      <c r="D21" s="181"/>
      <c r="E21" s="181"/>
      <c r="F21" s="181"/>
      <c r="G21" s="181"/>
      <c r="H21" s="117">
        <f t="shared" ref="H21:P21" si="3">SUM(H20:H20)</f>
        <v>75000</v>
      </c>
      <c r="I21" s="117">
        <f t="shared" si="3"/>
        <v>0</v>
      </c>
      <c r="J21" s="117">
        <f t="shared" si="3"/>
        <v>75000</v>
      </c>
      <c r="K21" s="117">
        <f t="shared" si="3"/>
        <v>2152.5</v>
      </c>
      <c r="L21" s="117">
        <f t="shared" si="3"/>
        <v>6309.38</v>
      </c>
      <c r="M21" s="117">
        <f t="shared" si="3"/>
        <v>2280</v>
      </c>
      <c r="N21" s="117">
        <f t="shared" si="3"/>
        <v>125</v>
      </c>
      <c r="O21" s="117">
        <f t="shared" si="3"/>
        <v>10866.880000000001</v>
      </c>
      <c r="P21" s="117">
        <f t="shared" si="3"/>
        <v>64133.119999999995</v>
      </c>
      <c r="R21" s="2" t="s">
        <v>269</v>
      </c>
    </row>
    <row r="23" spans="1:18" ht="14" x14ac:dyDescent="0.3">
      <c r="D23" s="8"/>
      <c r="H23" s="8"/>
      <c r="M23" s="156"/>
      <c r="N23" s="156"/>
    </row>
    <row r="25" spans="1:18" ht="14" x14ac:dyDescent="0.3">
      <c r="D25" s="8" t="s">
        <v>177</v>
      </c>
      <c r="E25" s="9"/>
      <c r="F25" s="8"/>
      <c r="G25" s="9"/>
      <c r="H25" s="156" t="s">
        <v>178</v>
      </c>
      <c r="I25" s="156"/>
      <c r="J25" s="9"/>
      <c r="K25" s="9"/>
      <c r="L25" s="156" t="s">
        <v>178</v>
      </c>
      <c r="M25" s="156"/>
      <c r="N25" s="156"/>
    </row>
    <row r="26" spans="1:18" ht="14" x14ac:dyDescent="0.3">
      <c r="D26" s="5"/>
      <c r="E26" s="9"/>
      <c r="F26" s="8"/>
      <c r="G26" s="9"/>
      <c r="H26" s="5"/>
      <c r="I26" s="5"/>
      <c r="J26" s="9"/>
      <c r="K26" s="9"/>
      <c r="L26" s="9"/>
      <c r="M26" s="5"/>
      <c r="N26" s="5"/>
    </row>
    <row r="27" spans="1:18" ht="14" x14ac:dyDescent="0.3">
      <c r="D27" s="11"/>
      <c r="E27" s="9"/>
      <c r="F27" s="8"/>
      <c r="G27" s="9"/>
      <c r="H27" s="12"/>
      <c r="I27" s="13"/>
      <c r="J27" s="9"/>
      <c r="K27" s="9"/>
      <c r="L27" s="11"/>
      <c r="M27" s="11"/>
      <c r="N27" s="11"/>
    </row>
    <row r="28" spans="1:18" ht="14" x14ac:dyDescent="0.3">
      <c r="D28" s="8" t="s">
        <v>192</v>
      </c>
      <c r="E28" s="9"/>
      <c r="F28" s="8"/>
      <c r="G28" s="9"/>
      <c r="H28" s="156" t="s">
        <v>193</v>
      </c>
      <c r="I28" s="156"/>
      <c r="J28" s="9"/>
      <c r="K28" s="9"/>
      <c r="L28" s="156" t="s">
        <v>194</v>
      </c>
      <c r="M28" s="156"/>
      <c r="N28" s="156"/>
    </row>
    <row r="29" spans="1:18" ht="14" x14ac:dyDescent="0.3">
      <c r="E29" s="9"/>
      <c r="F29" s="8"/>
      <c r="G29" s="9"/>
      <c r="I29" s="9"/>
      <c r="J29" s="9"/>
      <c r="K29" s="9"/>
      <c r="L29" s="9"/>
    </row>
  </sheetData>
  <mergeCells count="9">
    <mergeCell ref="H28:I28"/>
    <mergeCell ref="L28:N28"/>
    <mergeCell ref="B12:P12"/>
    <mergeCell ref="B13:P13"/>
    <mergeCell ref="B15:P15"/>
    <mergeCell ref="B21:G21"/>
    <mergeCell ref="M23:N23"/>
    <mergeCell ref="H25:I25"/>
    <mergeCell ref="L25:N25"/>
  </mergeCells>
  <pageMargins left="0.7" right="0.7" top="0.75" bottom="0.75" header="0.3" footer="0.3"/>
  <pageSetup paperSize="5" scale="5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262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263</v>
      </c>
      <c r="C2" s="26" t="s">
        <v>18</v>
      </c>
      <c r="D2" s="26" t="s">
        <v>264</v>
      </c>
      <c r="E2" s="26" t="s">
        <v>20</v>
      </c>
      <c r="F2" s="27" t="s">
        <v>21</v>
      </c>
      <c r="G2" s="26" t="s">
        <v>265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265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265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265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265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265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265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266</v>
      </c>
      <c r="E9" s="19" t="s">
        <v>35</v>
      </c>
      <c r="F9" s="20" t="s">
        <v>21</v>
      </c>
      <c r="G9" s="19" t="s">
        <v>265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265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265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265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265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265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265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267</v>
      </c>
      <c r="D16" s="19" t="s">
        <v>268</v>
      </c>
      <c r="E16" s="19" t="s">
        <v>269</v>
      </c>
      <c r="F16" s="20" t="s">
        <v>24</v>
      </c>
      <c r="G16" s="19" t="s">
        <v>265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270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265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265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265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265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271</v>
      </c>
      <c r="C21" s="19" t="s">
        <v>55</v>
      </c>
      <c r="D21" s="19" t="s">
        <v>272</v>
      </c>
      <c r="E21" s="19" t="s">
        <v>32</v>
      </c>
      <c r="F21" s="20" t="s">
        <v>21</v>
      </c>
      <c r="G21" s="19" t="s">
        <v>265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265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273</v>
      </c>
      <c r="C23" s="19" t="s">
        <v>61</v>
      </c>
      <c r="D23" s="19" t="s">
        <v>274</v>
      </c>
      <c r="E23" s="19" t="s">
        <v>32</v>
      </c>
      <c r="F23" s="20" t="s">
        <v>24</v>
      </c>
      <c r="G23" s="19" t="s">
        <v>265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265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265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265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265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265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218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265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265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265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265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265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265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265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265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265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275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265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265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265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265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265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265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265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265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265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265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265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265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265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265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265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265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265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265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265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265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265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265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265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265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265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265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265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265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265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265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265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265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265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265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265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265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276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265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265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265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265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277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265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265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265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278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265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265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265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265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265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265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265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265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265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265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265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265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260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265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265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265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279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280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281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280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282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280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283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280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284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280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285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280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286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280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287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280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288</v>
      </c>
      <c r="D104" s="19" t="s">
        <v>289</v>
      </c>
      <c r="E104" s="19" t="s">
        <v>200</v>
      </c>
      <c r="F104" s="20" t="s">
        <v>24</v>
      </c>
      <c r="G104" s="19" t="s">
        <v>290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288</v>
      </c>
      <c r="D105" s="19" t="s">
        <v>291</v>
      </c>
      <c r="E105" s="19" t="s">
        <v>200</v>
      </c>
      <c r="F105" s="20" t="s">
        <v>24</v>
      </c>
      <c r="G105" s="19" t="s">
        <v>290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292</v>
      </c>
      <c r="C106" s="19" t="s">
        <v>288</v>
      </c>
      <c r="D106" s="19" t="s">
        <v>293</v>
      </c>
      <c r="E106" s="19" t="s">
        <v>200</v>
      </c>
      <c r="F106" s="20" t="s">
        <v>21</v>
      </c>
      <c r="G106" s="19" t="s">
        <v>290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294</v>
      </c>
      <c r="E107" s="19" t="s">
        <v>200</v>
      </c>
      <c r="F107" s="20" t="s">
        <v>24</v>
      </c>
      <c r="G107" s="19" t="s">
        <v>290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295</v>
      </c>
      <c r="C108" s="19" t="s">
        <v>51</v>
      </c>
      <c r="D108" s="19" t="s">
        <v>296</v>
      </c>
      <c r="E108" s="19" t="s">
        <v>200</v>
      </c>
      <c r="F108" s="20" t="s">
        <v>21</v>
      </c>
      <c r="G108" s="19" t="s">
        <v>290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297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290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209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290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298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290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211</v>
      </c>
      <c r="C112" s="19" t="s">
        <v>61</v>
      </c>
      <c r="D112" s="19" t="s">
        <v>299</v>
      </c>
      <c r="E112" s="19" t="s">
        <v>200</v>
      </c>
      <c r="F112" s="20" t="s">
        <v>21</v>
      </c>
      <c r="G112" s="19" t="s">
        <v>290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214</v>
      </c>
      <c r="C113" s="19" t="s">
        <v>61</v>
      </c>
      <c r="D113" s="19" t="s">
        <v>300</v>
      </c>
      <c r="E113" s="19" t="s">
        <v>200</v>
      </c>
      <c r="F113" s="20" t="s">
        <v>21</v>
      </c>
      <c r="G113" s="19" t="s">
        <v>290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216</v>
      </c>
      <c r="C114" s="19" t="s">
        <v>61</v>
      </c>
      <c r="D114" s="19" t="s">
        <v>301</v>
      </c>
      <c r="E114" s="19" t="s">
        <v>200</v>
      </c>
      <c r="F114" s="20" t="s">
        <v>21</v>
      </c>
      <c r="G114" s="19" t="s">
        <v>290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213</v>
      </c>
      <c r="C115" s="19" t="s">
        <v>61</v>
      </c>
      <c r="D115" s="19" t="s">
        <v>302</v>
      </c>
      <c r="E115" s="19" t="s">
        <v>200</v>
      </c>
      <c r="F115" s="20" t="s">
        <v>24</v>
      </c>
      <c r="G115" s="19" t="s">
        <v>290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217</v>
      </c>
      <c r="C116" s="19" t="s">
        <v>72</v>
      </c>
      <c r="D116" s="19" t="s">
        <v>303</v>
      </c>
      <c r="E116" s="19" t="s">
        <v>200</v>
      </c>
      <c r="F116" s="20" t="s">
        <v>24</v>
      </c>
      <c r="G116" s="19" t="s">
        <v>290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220</v>
      </c>
      <c r="C117" s="19" t="s">
        <v>72</v>
      </c>
      <c r="D117" s="19" t="s">
        <v>304</v>
      </c>
      <c r="E117" s="19" t="s">
        <v>200</v>
      </c>
      <c r="F117" s="20" t="s">
        <v>21</v>
      </c>
      <c r="G117" s="19" t="s">
        <v>290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223</v>
      </c>
      <c r="C118" s="19" t="s">
        <v>72</v>
      </c>
      <c r="D118" s="19" t="s">
        <v>305</v>
      </c>
      <c r="E118" s="19" t="s">
        <v>200</v>
      </c>
      <c r="F118" s="20" t="s">
        <v>24</v>
      </c>
      <c r="G118" s="19" t="s">
        <v>290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306</v>
      </c>
      <c r="C119" s="19" t="s">
        <v>72</v>
      </c>
      <c r="D119" s="19" t="s">
        <v>307</v>
      </c>
      <c r="E119" s="19" t="s">
        <v>200</v>
      </c>
      <c r="F119" s="20" t="s">
        <v>24</v>
      </c>
      <c r="G119" s="19" t="s">
        <v>290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221</v>
      </c>
      <c r="C120" s="19" t="s">
        <v>72</v>
      </c>
      <c r="D120" s="19" t="s">
        <v>222</v>
      </c>
      <c r="E120" s="19" t="s">
        <v>200</v>
      </c>
      <c r="F120" s="20" t="s">
        <v>24</v>
      </c>
      <c r="G120" s="19" t="s">
        <v>290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308</v>
      </c>
      <c r="C121" s="19" t="s">
        <v>72</v>
      </c>
      <c r="D121" s="19" t="s">
        <v>309</v>
      </c>
      <c r="E121" s="19" t="s">
        <v>200</v>
      </c>
      <c r="F121" s="20" t="s">
        <v>24</v>
      </c>
      <c r="G121" s="19" t="s">
        <v>290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310</v>
      </c>
      <c r="C122" s="19" t="s">
        <v>311</v>
      </c>
      <c r="D122" s="19" t="s">
        <v>229</v>
      </c>
      <c r="E122" s="19" t="s">
        <v>200</v>
      </c>
      <c r="F122" s="20" t="s">
        <v>24</v>
      </c>
      <c r="G122" s="19" t="s">
        <v>290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312</v>
      </c>
      <c r="C123" s="19" t="s">
        <v>311</v>
      </c>
      <c r="D123" s="19" t="s">
        <v>313</v>
      </c>
      <c r="E123" s="19" t="s">
        <v>200</v>
      </c>
      <c r="F123" s="20" t="s">
        <v>21</v>
      </c>
      <c r="G123" s="19" t="s">
        <v>290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314</v>
      </c>
      <c r="C124" s="19" t="s">
        <v>311</v>
      </c>
      <c r="D124" s="19" t="s">
        <v>315</v>
      </c>
      <c r="E124" s="19" t="s">
        <v>200</v>
      </c>
      <c r="F124" s="20" t="s">
        <v>24</v>
      </c>
      <c r="G124" s="19" t="s">
        <v>290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234</v>
      </c>
      <c r="C125" s="19" t="s">
        <v>316</v>
      </c>
      <c r="D125" s="19" t="s">
        <v>317</v>
      </c>
      <c r="E125" s="19" t="s">
        <v>200</v>
      </c>
      <c r="F125" s="20" t="s">
        <v>21</v>
      </c>
      <c r="G125" s="19" t="s">
        <v>290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235</v>
      </c>
      <c r="C126" s="19" t="s">
        <v>84</v>
      </c>
      <c r="D126" s="19" t="s">
        <v>318</v>
      </c>
      <c r="E126" s="19" t="s">
        <v>200</v>
      </c>
      <c r="F126" s="20" t="s">
        <v>21</v>
      </c>
      <c r="G126" s="19" t="s">
        <v>290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236</v>
      </c>
      <c r="C127" s="19" t="s">
        <v>84</v>
      </c>
      <c r="D127" s="19" t="s">
        <v>319</v>
      </c>
      <c r="E127" s="19" t="s">
        <v>200</v>
      </c>
      <c r="F127" s="20" t="s">
        <v>24</v>
      </c>
      <c r="G127" s="19" t="s">
        <v>290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237</v>
      </c>
      <c r="C128" s="19" t="s">
        <v>84</v>
      </c>
      <c r="D128" s="19" t="s">
        <v>238</v>
      </c>
      <c r="E128" s="19" t="s">
        <v>200</v>
      </c>
      <c r="F128" s="20" t="s">
        <v>21</v>
      </c>
      <c r="G128" s="19" t="s">
        <v>290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240</v>
      </c>
      <c r="C129" s="19" t="s">
        <v>84</v>
      </c>
      <c r="D129" s="19" t="s">
        <v>320</v>
      </c>
      <c r="E129" s="19" t="s">
        <v>200</v>
      </c>
      <c r="F129" s="20" t="s">
        <v>21</v>
      </c>
      <c r="G129" s="19" t="s">
        <v>290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239</v>
      </c>
      <c r="C130" s="19" t="s">
        <v>84</v>
      </c>
      <c r="D130" s="19" t="s">
        <v>238</v>
      </c>
      <c r="E130" s="19" t="s">
        <v>200</v>
      </c>
      <c r="F130" s="20" t="s">
        <v>21</v>
      </c>
      <c r="G130" s="19" t="s">
        <v>290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241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290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243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290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321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290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245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290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249</v>
      </c>
      <c r="C135" s="19" t="s">
        <v>137</v>
      </c>
      <c r="D135" s="19" t="s">
        <v>322</v>
      </c>
      <c r="E135" s="19" t="s">
        <v>200</v>
      </c>
      <c r="F135" s="20" t="s">
        <v>21</v>
      </c>
      <c r="G135" s="19" t="s">
        <v>290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250</v>
      </c>
      <c r="C136" s="19" t="s">
        <v>152</v>
      </c>
      <c r="D136" s="19" t="s">
        <v>323</v>
      </c>
      <c r="E136" s="19" t="s">
        <v>200</v>
      </c>
      <c r="F136" s="20" t="s">
        <v>21</v>
      </c>
      <c r="G136" s="19" t="s">
        <v>290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251</v>
      </c>
      <c r="C137" s="19" t="s">
        <v>152</v>
      </c>
      <c r="D137" s="19" t="s">
        <v>323</v>
      </c>
      <c r="E137" s="19" t="s">
        <v>200</v>
      </c>
      <c r="F137" s="20" t="s">
        <v>24</v>
      </c>
      <c r="G137" s="19" t="s">
        <v>290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324</v>
      </c>
      <c r="C138" s="19" t="s">
        <v>152</v>
      </c>
      <c r="D138" s="19" t="s">
        <v>323</v>
      </c>
      <c r="E138" s="19" t="s">
        <v>200</v>
      </c>
      <c r="F138" s="20" t="s">
        <v>21</v>
      </c>
      <c r="G138" s="19" t="s">
        <v>290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325</v>
      </c>
      <c r="C139" s="19" t="s">
        <v>152</v>
      </c>
      <c r="D139" s="19" t="s">
        <v>323</v>
      </c>
      <c r="E139" s="19" t="s">
        <v>200</v>
      </c>
      <c r="F139" s="20" t="s">
        <v>21</v>
      </c>
      <c r="G139" s="19" t="s">
        <v>290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252</v>
      </c>
      <c r="C140" s="19" t="s">
        <v>152</v>
      </c>
      <c r="D140" s="19" t="s">
        <v>323</v>
      </c>
      <c r="E140" s="19" t="s">
        <v>200</v>
      </c>
      <c r="F140" s="20" t="s">
        <v>24</v>
      </c>
      <c r="G140" s="19" t="s">
        <v>290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253</v>
      </c>
      <c r="C141" s="19" t="s">
        <v>152</v>
      </c>
      <c r="D141" s="19" t="s">
        <v>323</v>
      </c>
      <c r="E141" s="19" t="s">
        <v>200</v>
      </c>
      <c r="F141" s="20" t="s">
        <v>21</v>
      </c>
      <c r="G141" s="19" t="s">
        <v>290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326</v>
      </c>
      <c r="C142" s="19" t="s">
        <v>152</v>
      </c>
      <c r="D142" s="19" t="s">
        <v>323</v>
      </c>
      <c r="E142" s="19" t="s">
        <v>200</v>
      </c>
      <c r="F142" s="20" t="s">
        <v>21</v>
      </c>
      <c r="G142" s="19" t="s">
        <v>290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256</v>
      </c>
      <c r="C143" s="19" t="s">
        <v>154</v>
      </c>
      <c r="D143" s="19" t="s">
        <v>327</v>
      </c>
      <c r="E143" s="19" t="s">
        <v>200</v>
      </c>
      <c r="F143" s="20" t="s">
        <v>21</v>
      </c>
      <c r="G143" s="19" t="s">
        <v>290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328</v>
      </c>
      <c r="C144" s="19" t="s">
        <v>154</v>
      </c>
      <c r="D144" s="19" t="s">
        <v>329</v>
      </c>
      <c r="E144" s="19" t="s">
        <v>200</v>
      </c>
      <c r="F144" s="20" t="s">
        <v>21</v>
      </c>
      <c r="G144" s="19" t="s">
        <v>290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254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290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255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290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257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290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258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290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259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290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246</v>
      </c>
      <c r="C150" s="19" t="s">
        <v>116</v>
      </c>
      <c r="D150" s="19" t="s">
        <v>330</v>
      </c>
      <c r="E150" s="19" t="s">
        <v>200</v>
      </c>
      <c r="F150" s="20" t="s">
        <v>21</v>
      </c>
      <c r="G150" s="19" t="s">
        <v>290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247</v>
      </c>
      <c r="C151" s="19" t="s">
        <v>116</v>
      </c>
      <c r="D151" s="19" t="s">
        <v>330</v>
      </c>
      <c r="E151" s="19" t="s">
        <v>200</v>
      </c>
      <c r="F151" s="20" t="s">
        <v>24</v>
      </c>
      <c r="G151" s="19" t="s">
        <v>290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331</v>
      </c>
      <c r="C152" s="19" t="s">
        <v>55</v>
      </c>
      <c r="D152" s="19" t="s">
        <v>332</v>
      </c>
      <c r="E152" s="19" t="s">
        <v>200</v>
      </c>
      <c r="F152" s="20" t="s">
        <v>21</v>
      </c>
      <c r="G152" s="19" t="s">
        <v>333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334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334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334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334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334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334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334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334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334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334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Mayo  2025</vt:lpstr>
      <vt:lpstr>Nomina Vigilancia Mayo  2025</vt:lpstr>
      <vt:lpstr>Nomina Interinato Mayo   2025</vt:lpstr>
      <vt:lpstr>Nomina Temporales Mayo  2025</vt:lpstr>
      <vt:lpstr>Nomina Pension Mayo    2025</vt:lpstr>
      <vt:lpstr>Base de Datos</vt:lpstr>
      <vt:lpstr>'Nomina Fijos Mayo  2025'!Área_de_impresión</vt:lpstr>
      <vt:lpstr>'Nomina Temporales Mayo  2025'!Área_de_impresión</vt:lpstr>
      <vt:lpstr>'Nomina Vigilancia Mayo  2025'!Área_de_impresión</vt:lpstr>
      <vt:lpstr>'Nomina Fijos Mayo  2025'!BaseDeDatos</vt:lpstr>
      <vt:lpstr>BaseDeDatos</vt:lpstr>
      <vt:lpstr>'Nomina Fijos Mayo  2025'!Títulos_a_imprimir</vt:lpstr>
      <vt:lpstr>'Nomina Temporales Mayo  2025'!Títulos_a_imprimir</vt:lpstr>
      <vt:lpstr>'Nomina Vigilancia Mayo  2025'!Títulos_a_imprimir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2025-05-22T14:03:41Z</cp:lastPrinted>
  <dcterms:created xsi:type="dcterms:W3CDTF">2017-10-11T04:49:31Z</dcterms:created>
  <dcterms:modified xsi:type="dcterms:W3CDTF">2025-06-30T13:41:07Z</dcterms:modified>
  <cp:category/>
  <cp:contentStatus/>
</cp:coreProperties>
</file>